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maxwellsin-my.sharepoint.com/personal/cs_maxwells_in/Documents/Desktop/SK/"/>
    </mc:Choice>
  </mc:AlternateContent>
  <xr:revisionPtr revIDLastSave="7" documentId="13_ncr:1_{92A7C6D8-A21D-4B1C-A926-230264084784}" xr6:coauthVersionLast="47" xr6:coauthVersionMax="47" xr10:uidLastSave="{4FC0D2AE-32F6-430C-90B6-1FAEEDE2E8F3}"/>
  <bookViews>
    <workbookView xWindow="-110" yWindow="-110" windowWidth="19420" windowHeight="11500" tabRatio="500" xr2:uid="{00000000-000D-0000-FFFF-FFFF00000000}"/>
  </bookViews>
  <sheets>
    <sheet name="Dashboard" sheetId="1" r:id="rId1"/>
    <sheet name="198-Net Profit" sheetId="2" r:id="rId2"/>
    <sheet name="197-Sec197 Limits" sheetId="3" r:id="rId3"/>
    <sheet name="Sch-V" sheetId="4" r:id="rId4"/>
    <sheet name="Remuneration Register" sheetId="5" r:id="rId5"/>
    <sheet name="Compliance Checklist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33" i="4" l="1"/>
  <c r="E15" i="1"/>
  <c r="D42" i="2"/>
  <c r="D48" i="2" s="1"/>
  <c r="D23" i="2"/>
  <c r="E13" i="2"/>
  <c r="D13" i="2"/>
  <c r="D25" i="2" s="1"/>
  <c r="E48" i="2"/>
  <c r="E6" i="3" s="1"/>
  <c r="G16" i="4"/>
  <c r="F23" i="2"/>
  <c r="F25" i="2" s="1"/>
  <c r="F28" i="2" s="1"/>
  <c r="F13" i="2"/>
  <c r="G22" i="5"/>
  <c r="G21" i="5"/>
  <c r="G20" i="5"/>
  <c r="G19" i="5"/>
  <c r="G18" i="5"/>
  <c r="L14" i="5"/>
  <c r="K14" i="5"/>
  <c r="J14" i="5"/>
  <c r="I14" i="5"/>
  <c r="H14" i="5"/>
  <c r="G14" i="5"/>
  <c r="F14" i="5"/>
  <c r="M13" i="5"/>
  <c r="N13" i="5" s="1"/>
  <c r="M12" i="5"/>
  <c r="N12" i="5" s="1"/>
  <c r="M11" i="5"/>
  <c r="N11" i="5" s="1"/>
  <c r="M10" i="5"/>
  <c r="N10" i="5" s="1"/>
  <c r="M9" i="5"/>
  <c r="N9" i="5" s="1"/>
  <c r="M8" i="5"/>
  <c r="N8" i="5" s="1"/>
  <c r="M7" i="5"/>
  <c r="N7" i="5" s="1"/>
  <c r="M6" i="5"/>
  <c r="N6" i="5" s="1"/>
  <c r="M5" i="5"/>
  <c r="N5" i="5" s="1"/>
  <c r="M4" i="5"/>
  <c r="N4" i="5" s="1"/>
  <c r="D27" i="4"/>
  <c r="E42" i="2"/>
  <c r="E23" i="2"/>
  <c r="G18" i="1"/>
  <c r="D18" i="1"/>
  <c r="E17" i="1"/>
  <c r="D17" i="1"/>
  <c r="E16" i="1"/>
  <c r="D16" i="1"/>
  <c r="G15" i="1"/>
  <c r="F15" i="1"/>
  <c r="D15" i="1"/>
  <c r="D22" i="4" l="1"/>
  <c r="D6" i="3"/>
  <c r="D33" i="2"/>
  <c r="D28" i="2"/>
  <c r="D29" i="2" s="1"/>
  <c r="F29" i="2"/>
  <c r="D31" i="2"/>
  <c r="E32" i="2"/>
  <c r="D45" i="2"/>
  <c r="D5" i="3" s="1"/>
  <c r="E18" i="1"/>
  <c r="D24" i="4"/>
  <c r="E25" i="2"/>
  <c r="M14" i="5"/>
  <c r="D26" i="4" l="1"/>
  <c r="D32" i="4" s="1"/>
  <c r="D35" i="4" s="1"/>
  <c r="D18" i="4"/>
  <c r="D46" i="2"/>
  <c r="E28" i="2"/>
  <c r="E45" i="2"/>
  <c r="E5" i="3" s="1"/>
  <c r="E33" i="2"/>
  <c r="E46" i="2" l="1"/>
  <c r="D32" i="2"/>
  <c r="D34" i="2" s="1"/>
  <c r="D47" i="2" s="1"/>
  <c r="D23" i="4" s="1"/>
  <c r="E34" i="2"/>
  <c r="E47" i="2" s="1"/>
  <c r="E29" i="2"/>
  <c r="E49" i="2" s="1"/>
  <c r="E7" i="3" s="1"/>
  <c r="E13" i="3"/>
  <c r="E10" i="3"/>
  <c r="D23" i="3" s="1"/>
  <c r="E12" i="3"/>
  <c r="D25" i="3" s="1"/>
  <c r="F25" i="3" s="1"/>
  <c r="E14" i="3"/>
  <c r="E11" i="3"/>
  <c r="D24" i="3" s="1"/>
  <c r="E23" i="3"/>
  <c r="G16" i="1" s="1"/>
  <c r="D49" i="2"/>
  <c r="D7" i="3" s="1"/>
  <c r="E14" i="1" l="1"/>
  <c r="F24" i="3"/>
  <c r="F17" i="1"/>
  <c r="F23" i="3"/>
  <c r="F16" i="1"/>
  <c r="E25" i="3"/>
  <c r="E24" i="3"/>
  <c r="G17" i="1" s="1"/>
  <c r="D25" i="4"/>
  <c r="D31" i="4" s="1"/>
  <c r="D34" i="4" s="1"/>
  <c r="D36" i="4" l="1"/>
  <c r="F18" i="1" s="1"/>
</calcChain>
</file>

<file path=xl/sharedStrings.xml><?xml version="1.0" encoding="utf-8"?>
<sst xmlns="http://schemas.openxmlformats.org/spreadsheetml/2006/main" count="437" uniqueCount="338">
  <si>
    <t>MANAGERIAL REMUNERATION TRACKER</t>
  </si>
  <si>
    <t>COMPANY INFORMATION</t>
  </si>
  <si>
    <t>INSTRUCTIONS</t>
  </si>
  <si>
    <t>CIN</t>
  </si>
  <si>
    <t>1. Enter data in BLUE cells (inputs). Do NOT edit black formula cells.</t>
  </si>
  <si>
    <t>Financial Year</t>
  </si>
  <si>
    <t>2. Start with '198-Net Profit' sheet → then '197-Sec197 Limits' sheet.</t>
  </si>
  <si>
    <t>Date of Incorporation</t>
  </si>
  <si>
    <t>3. Schedule V applies only when profit is inadequate/nil.</t>
  </si>
  <si>
    <t>Category / Paid-up Capital</t>
  </si>
  <si>
    <t>4. Remuneration Register tracks actual payments per person.</t>
  </si>
  <si>
    <t>REMUNERATION SUMMARY — CURRENT YEAR (₹ in Lakhs)</t>
  </si>
  <si>
    <t>Parameter</t>
  </si>
  <si>
    <t>Section Reference</t>
  </si>
  <si>
    <t>Applicable Limit (₹ Lakhs)</t>
  </si>
  <si>
    <t>Actual Paid (₹ Lakhs)</t>
  </si>
  <si>
    <t>Headroom / Excess</t>
  </si>
  <si>
    <t>Status</t>
  </si>
  <si>
    <t>Net Profit u/s 198</t>
  </si>
  <si>
    <t>Sec 198</t>
  </si>
  <si>
    <t>—</t>
  </si>
  <si>
    <t>Max – All Managerial Personnel</t>
  </si>
  <si>
    <t>Sec 197(1)</t>
  </si>
  <si>
    <t>Max – MD / WTD / Manager (all)</t>
  </si>
  <si>
    <t>Max – Non-Executive Directors</t>
  </si>
  <si>
    <t>Sec 197(2)</t>
  </si>
  <si>
    <t>Schedule V Limit (if applicable)</t>
  </si>
  <si>
    <t>Sch V Part II</t>
  </si>
  <si>
    <t>Purpose: Determines the ceiling for managerial remuneration under Section 197(1). All figures in ₹ Lakhs.</t>
  </si>
  <si>
    <t>Particulars</t>
  </si>
  <si>
    <t>Current Year (₹ Lakhs)</t>
  </si>
  <si>
    <t>Previous Year (₹ Lakhs)</t>
  </si>
  <si>
    <t>Notes / Section Reference</t>
  </si>
  <si>
    <t>STEP A: START WITH PROFIT BEFORE TAX (PBT) FROM P&amp;L</t>
  </si>
  <si>
    <t xml:space="preserve">  Profit Before Tax (PBT) as per financial statements</t>
  </si>
  <si>
    <t>From Audited P&amp;L; Sec 198(1)</t>
  </si>
  <si>
    <t>STEP B: ADD BACK — Items deducted in arriving at PBT but to be ADDED BACK u/s 198</t>
  </si>
  <si>
    <t xml:space="preserve">    Managerial remuneration paid/payable (Sec 197)</t>
  </si>
  <si>
    <t>Sec 198(1)(a)</t>
  </si>
  <si>
    <t xml:space="preserve">    Depreciation as per Books (before deducting Sch II depreciation)</t>
  </si>
  <si>
    <t>Sec 198(1)(b)</t>
  </si>
  <si>
    <t xml:space="preserve">    Bonus/commission paid to staff (if deducted)</t>
  </si>
  <si>
    <t>Sec 198(1)(c)</t>
  </si>
  <si>
    <t xml:space="preserve">    Capital expenditure on repairs (if debited to P&amp;L)</t>
  </si>
  <si>
    <t>Sec 198(1)(d)</t>
  </si>
  <si>
    <t xml:space="preserve">    Arrears of depreciation u/s 123(2)</t>
  </si>
  <si>
    <t>Sec 198(2)(b)</t>
  </si>
  <si>
    <t xml:space="preserve">    Any other item disallowed under Sec 198 — specify</t>
  </si>
  <si>
    <t>Sec 198(1)</t>
  </si>
  <si>
    <t xml:space="preserve">  Sub-total: Add-backs (A)</t>
  </si>
  <si>
    <t>STEP C: DEDUCT — Items to be DEDUCTED u/s 198</t>
  </si>
  <si>
    <t xml:space="preserve">    Depreciation u/s 123 (Sch II – WDV/SLM basis)</t>
  </si>
  <si>
    <t>Sec 198(4)(a)</t>
  </si>
  <si>
    <t xml:space="preserve">    Director sitting fees (if charged to P&amp;L)</t>
  </si>
  <si>
    <t>Sec 198(4)(b)</t>
  </si>
  <si>
    <t xml:space="preserve">    Profit on sale of investments (net of cost)</t>
  </si>
  <si>
    <t>Sec 198(4)(c)</t>
  </si>
  <si>
    <t xml:space="preserve">    Profit on sale of forfeited shares</t>
  </si>
  <si>
    <t>Sec 198(4)(d)</t>
  </si>
  <si>
    <t xml:space="preserve">    Change in carrying amount of assets (fair value — unrealised)</t>
  </si>
  <si>
    <t>Sec 198(4)(e)</t>
  </si>
  <si>
    <t xml:space="preserve">    Capital gains [Sec 45, IT Act] included in P&amp;L</t>
  </si>
  <si>
    <t>Sec 198(4)(f)</t>
  </si>
  <si>
    <t xml:space="preserve">    Any profit from branch/subsidiary (if included)</t>
  </si>
  <si>
    <t>Sec 198(4)(g)</t>
  </si>
  <si>
    <t xml:space="preserve">    Any other item — specify</t>
  </si>
  <si>
    <t>Sec 198(4)</t>
  </si>
  <si>
    <t xml:space="preserve">  Sub-total: Deductions (B)</t>
  </si>
  <si>
    <t>STEP D: ADJUSTED PROFIT BEFORE TAX</t>
  </si>
  <si>
    <t xml:space="preserve">  Adjusted PBT (PBT + Add-backs – Deductions)</t>
  </si>
  <si>
    <t>STEP E: LOSS CARRY FORWARD ANALYSIS (Proviso to Sec 197)</t>
  </si>
  <si>
    <t xml:space="preserve">    Accumulated losses carried forward (enter as positive)</t>
  </si>
  <si>
    <t>Proviso Sec 197(1)</t>
  </si>
  <si>
    <t xml:space="preserve">    Adjusted Net Profit after netting accumulated losses</t>
  </si>
  <si>
    <t>Effective base for %</t>
  </si>
  <si>
    <t xml:space="preserve">    Is profit adequate? (YES if Adjusted NP &gt; 0)</t>
  </si>
  <si>
    <t>Trigger for Sch V</t>
  </si>
  <si>
    <t>STEP F: 3-YEAR AVERAGE NET PROFIT (For Schedule V — Sch V Part II Note)</t>
  </si>
  <si>
    <t xml:space="preserve">    Net Profit u/s 198 — Year T-2</t>
  </si>
  <si>
    <t>Historical</t>
  </si>
  <si>
    <t xml:space="preserve">    Net Profit u/s 198 — Current Year (from D25)</t>
  </si>
  <si>
    <t>Auto-linked</t>
  </si>
  <si>
    <t xml:space="preserve">  3-Year Average Net Profit</t>
  </si>
  <si>
    <t>STEP G: EFFECTIVE CAPITAL (For Schedule V Remuneration Limits — Sch V Part II Note)</t>
  </si>
  <si>
    <t xml:space="preserve">    Paid-up Share Capital</t>
  </si>
  <si>
    <t>Balance Sheet figure</t>
  </si>
  <si>
    <t xml:space="preserve">    Add: Share Premium Account</t>
  </si>
  <si>
    <t xml:space="preserve">    Add: Reserves &amp; Surplus</t>
  </si>
  <si>
    <t xml:space="preserve">    Less: Accumulated Losses</t>
  </si>
  <si>
    <t xml:space="preserve">    Less: Fictitious Assets (Preliminary/Misc. Expenditure)</t>
  </si>
  <si>
    <t xml:space="preserve">    Less: Investments in subsidiaries/associates</t>
  </si>
  <si>
    <t xml:space="preserve">  EFFECTIVE CAPITAL (u/s Schedule V Part II)</t>
  </si>
  <si>
    <t>Ref: Sch V Part II, Note</t>
  </si>
  <si>
    <t>FINAL OUTPUT — KEY FIGURES USED ACROSS SHEETS</t>
  </si>
  <si>
    <t>Net Profit u/s 198 (Current Year)</t>
  </si>
  <si>
    <t>₹ Lakhs — feeds Sec 197 calculator</t>
  </si>
  <si>
    <t>Adjusted NP (after accumulated loss)</t>
  </si>
  <si>
    <t>₹ Lakhs — effective base</t>
  </si>
  <si>
    <t>3-Year Average Net Profit</t>
  </si>
  <si>
    <t>₹ Lakhs — for Sch V applicability</t>
  </si>
  <si>
    <t>Effective Capital</t>
  </si>
  <si>
    <t>₹ Lakhs — for Sch V slab</t>
  </si>
  <si>
    <t>Profit Adequate?</t>
  </si>
  <si>
    <t>Determines Sec 197 vs Sch V</t>
  </si>
  <si>
    <t>Sec 197 caps total managerial remuneration at 11% of Net Profit (u/s 198). Individual sub-limits apply. Special Resolution required beyond limits in profitable companies.</t>
  </si>
  <si>
    <t>Notes / Status</t>
  </si>
  <si>
    <t>PART A — INPUTS (Auto-pulled from '198-Net Profit' sheet)</t>
  </si>
  <si>
    <t>Net Profit u/s 198 (current year)</t>
  </si>
  <si>
    <t>Auto-linked from Sheet 2</t>
  </si>
  <si>
    <t>Effective Capital (for context)</t>
  </si>
  <si>
    <t>Is Profit Adequate?</t>
  </si>
  <si>
    <t>Determines applicability of Sch V</t>
  </si>
  <si>
    <t>PART B — PERMISSIBLE LIMITS u/s 197 (when company has ADEQUATE PROFITS)</t>
  </si>
  <si>
    <t>Limit Category</t>
  </si>
  <si>
    <t>Maximum % Allowed</t>
  </si>
  <si>
    <t>Maximum ₹ (₹ Lakhs)</t>
  </si>
  <si>
    <t>Overall ceiling — ALL Managerial Personnel combined</t>
  </si>
  <si>
    <t>MD / WTD / Manager — combined (multiple persons)</t>
  </si>
  <si>
    <t>Sec 197(1), 2nd proviso</t>
  </si>
  <si>
    <t>Non-Executive Director(s) — combined</t>
  </si>
  <si>
    <t>Sec 197(1), 3rd proviso (if MD/WTD exists)</t>
  </si>
  <si>
    <t>NED — if NO MD/WTD (combined)</t>
  </si>
  <si>
    <t>Sec 197(1), 3rd proviso (standalone)</t>
  </si>
  <si>
    <t>Single MD/WTD/Manager only (one person)</t>
  </si>
  <si>
    <t>Part-time Director (sitting fees — per meeting)</t>
  </si>
  <si>
    <t>Sec 197(5); Max ₹1 lakh per meeting</t>
  </si>
  <si>
    <t>PART C — ACTUAL REMUNERATION PAID / PAYABLE (₹ Lakhs) — Reference from Remuneration Register</t>
  </si>
  <si>
    <t>Category</t>
  </si>
  <si>
    <t>Amount Paid (₹ Lakhs)</t>
  </si>
  <si>
    <t>Previous Year</t>
  </si>
  <si>
    <t>Total remuneration — ALL Managerial Personnel</t>
  </si>
  <si>
    <t>Total remuneration — MD / WTD / Manager</t>
  </si>
  <si>
    <t>Total remuneration — Non-Executive Directors</t>
  </si>
  <si>
    <t>PART D — COMPLIANCE CHECK: HEADROOM / EXCESS (Negative = Breach)</t>
  </si>
  <si>
    <t>Headroom (₹ Lakhs)</t>
  </si>
  <si>
    <t>Prev Yr Headroom</t>
  </si>
  <si>
    <t>Compliance Status</t>
  </si>
  <si>
    <t>ALL Managerial Personnel</t>
  </si>
  <si>
    <t>MD / WTD / Manager combined</t>
  </si>
  <si>
    <t>Non-Executive Directors</t>
  </si>
  <si>
    <t>PART E — SPECIAL / EXCESS REMUNERATION: REGULATORY ROUTE</t>
  </si>
  <si>
    <t>Remuneration beyond limits (profitable co.) — Special Resolution [Sec 197(1) proviso]</t>
  </si>
  <si>
    <t>Special Resolution passed in GM; CG approval abolished by 2017 Amendment</t>
  </si>
  <si>
    <t>Remuneration where profits inadequate — Schedule V compliance OR Special Resolution</t>
  </si>
  <si>
    <t>Comply with conditions of Schedule V Part I; else SR required</t>
  </si>
  <si>
    <t>Recovery of excess remuneration — refund within 2 years or waiver by shareholders</t>
  </si>
  <si>
    <t>Sec 197(9)(10); Company must take steps to recover if remuneration paid in excess</t>
  </si>
  <si>
    <t>Sitting fees — Board decides; max ₹1 lakh per meeting; independent director entitled</t>
  </si>
  <si>
    <t>Sec 197(5); The Companies (Appointment &amp; Rem.) Rules 2014, Rule 4</t>
  </si>
  <si>
    <t>Commission to non-executive directors — within overall 1%/3% limit</t>
  </si>
  <si>
    <t>Sec 197(1)(3); Approval in GM required; disclosed in Board's Report</t>
  </si>
  <si>
    <t>Loans/advances to directors — PROHIBITED (except specific exemptions)</t>
  </si>
  <si>
    <t>Sec 185; Violation invites Sec 185(2) penalty</t>
  </si>
  <si>
    <t>SCHEDULE V — REMUNERATION WHERE PROFITS ARE INADEQUATE / NIL</t>
  </si>
  <si>
    <t>Schedule V applies when a company has no profits or inadequate profits (as determined u/s 198). Remuneration payable is subject to slabs based on Effective Capital. Source: Companies Act 2013, Schedule V Part II.</t>
  </si>
  <si>
    <t>SCHEDULE V PART I — CONDITIONS FOR APPOINTMENT OF MANAGERIAL PERSON</t>
  </si>
  <si>
    <t xml:space="preserve">  Condition 1: Company must be incorporated in India</t>
  </si>
  <si>
    <t xml:space="preserve">  Condition 2: Managerial person must be a resident of India (ordinarily resident for ≥ 12 months preceding appointment)</t>
  </si>
  <si>
    <t xml:space="preserve">  Condition 3: Person must not have been sentenced to imprisonment for ≥ 6 months (within 5 years)</t>
  </si>
  <si>
    <t xml:space="preserve">  Condition 4: Person must not have been detained under COFEPOSA or similar statute</t>
  </si>
  <si>
    <t xml:space="preserve">  Condition 5: Person must have graduated from a recognized university OR be a technical person as specified</t>
  </si>
  <si>
    <t xml:space="preserve">  Condition 6: Company must not have defaulted in payment of dues to banks/FIs/NCDs as on date of appointment</t>
  </si>
  <si>
    <t xml:space="preserve">  Condition 7: Company must not have defaulted in payment of advances, deposits, debentures (except in CIRP)</t>
  </si>
  <si>
    <t xml:space="preserve">  Condition 8: Company must have obtained prior CG approval in cases of specified criminal cases against the person</t>
  </si>
  <si>
    <t>SCHEDULE V PART II — REMUNERATION SLABS (per managerial person per annum)</t>
  </si>
  <si>
    <t>Effective Capital Range (₹ Lakhs)</t>
  </si>
  <si>
    <t>Notes</t>
  </si>
  <si>
    <t>Slab I  — Sch V Part II (2)(A)(i)</t>
  </si>
  <si>
    <t>Slab II — Sch V Part II (2)(A)(ii)</t>
  </si>
  <si>
    <t>Slab III — Sch V Part II (2)(A)(iii)</t>
  </si>
  <si>
    <t>Slab IV — Sch V Part II (2)(A)(iv)
*₹1,20 Lakhs + 0.01% excess over ₹25,000 Lakhs</t>
  </si>
  <si>
    <t>SCHEDULE V PART II — AUTO-CALCULATOR (pulls Effective Capital from Sheet 2)</t>
  </si>
  <si>
    <t>Value (₹ Lakhs)</t>
  </si>
  <si>
    <t>Effective Capital (auto from Sheet 2)</t>
  </si>
  <si>
    <t>3-Year Avg Net Profit (auto from Sheet 2)</t>
  </si>
  <si>
    <t>Applicable Slab (formula lookup)</t>
  </si>
  <si>
    <t>Auto-determined</t>
  </si>
  <si>
    <t>Max remuneration WITHOUT Special Res (₹ Lakhs)</t>
  </si>
  <si>
    <t>Per Sch V Part II; amounts in ₹ Lakhs</t>
  </si>
  <si>
    <t>Max remuneration WITH Special Resolution (₹ Lakhs)</t>
  </si>
  <si>
    <t>Higher slab available with SR</t>
  </si>
  <si>
    <t>Special Resolution required?</t>
  </si>
  <si>
    <t>SR = Special Resolution in General Meeting</t>
  </si>
  <si>
    <t>COMPLIANCE CHECK — ACTUAL REMUNERATION vs SCHEDULE V LIMIT</t>
  </si>
  <si>
    <t>Amount (₹ Lakhs)</t>
  </si>
  <si>
    <t>Max permissible under Sch V (without SR)</t>
  </si>
  <si>
    <t>Auto-formula</t>
  </si>
  <si>
    <t>Max permissible under Sch V (with SR)</t>
  </si>
  <si>
    <t>Actual total remuneration paid (all MDs/WTDs/Managers)</t>
  </si>
  <si>
    <t>Enter manually — same as Part C, Sheet 3</t>
  </si>
  <si>
    <t>Headroom vs without-SR limit</t>
  </si>
  <si>
    <t>Negative = breach</t>
  </si>
  <si>
    <t>Headroom vs with-SR limit</t>
  </si>
  <si>
    <t>Negative = violation even with SR</t>
  </si>
  <si>
    <t>Final determination</t>
  </si>
  <si>
    <t>SCHEDULE V PART IV — WAIVER OF RECOVERY OF EXCESS REMUNERATION</t>
  </si>
  <si>
    <t>Where the company has paid excess remuneration to a managerial person during the period of loss/inadequate profits, recovery may be waived by the company in general meeting by ordinary resolution, subject to: (a) resolution of Board, (b) CG approval [Note: CG approval requirement stands for remuneration granted during period of Schedule V]. Refer Sec 197(9) &amp; (10) and MCA General Circulars.</t>
  </si>
  <si>
    <t>MANAGERIAL REMUNERATION REGISTER — Section 197(12) &amp; Rule 5, Companies (Appointment &amp; Remuneration) Rules 2014</t>
  </si>
  <si>
    <t>All figures in ₹ Lakhs per annum. Perquisites to be valued as per Income Tax Act, 1961. Source: Sec 197, Rule 5 of Appointment &amp; Remuneration Rules 2014.</t>
  </si>
  <si>
    <t>Name of Managerial Person</t>
  </si>
  <si>
    <t>Designation</t>
  </si>
  <si>
    <t>DIN / PAN</t>
  </si>
  <si>
    <t>Date of Appointment</t>
  </si>
  <si>
    <t>Date of Resignation
(if any)</t>
  </si>
  <si>
    <t>Basic Salary
(₹ Lakhs)</t>
  </si>
  <si>
    <t>House Rent
Allowance
(₹ Lakhs)</t>
  </si>
  <si>
    <t>Commission
(₹ Lakhs)</t>
  </si>
  <si>
    <t>Perquisites
(₹ Lakhs)</t>
  </si>
  <si>
    <t>PF / Gratuity
(₹ Lakhs)</t>
  </si>
  <si>
    <t>Stock Options
(Fair Value ₹ L)</t>
  </si>
  <si>
    <t>Any Other
Allowance
(₹ Lakhs)</t>
  </si>
  <si>
    <t>TOTAL
Remuneration
(₹ Lakhs)</t>
  </si>
  <si>
    <t>Section 197 /
Sch V Compliance</t>
  </si>
  <si>
    <t>TOTALS</t>
  </si>
  <si>
    <t>↑ Per person totals above</t>
  </si>
  <si>
    <t>RULE 5(1) BOARD'S REPORT DISCLOSURES — RATIO OF REMUNERATION TO MEDIAN EMPLOYEE REMUNERATION</t>
  </si>
  <si>
    <t>Managerial Person</t>
  </si>
  <si>
    <t>Annual Remuneration (₹ L)</t>
  </si>
  <si>
    <t>Median Employee Rem (₹ L)</t>
  </si>
  <si>
    <t>Ratio (MD:Median)</t>
  </si>
  <si>
    <t>YoY % increase in remuneration</t>
  </si>
  <si>
    <t>Justification (if ratio &gt; 25x)</t>
  </si>
  <si>
    <t>RULE 5(2) — EMPLOYEES DRAWING &gt; ₹1.02 CRORE p.a. (or ₹8.5 Lakhs per month) — LIST &amp; PARTICULARS</t>
  </si>
  <si>
    <t>Employee Name</t>
  </si>
  <si>
    <t>Nature of Employment</t>
  </si>
  <si>
    <t>Gross Remuneration (₹ L)</t>
  </si>
  <si>
    <t>% Equity held</t>
  </si>
  <si>
    <t>Relative of Director?</t>
  </si>
  <si>
    <t>Qualifications &amp; Experience</t>
  </si>
  <si>
    <t>COMPLIANCE CHECKLIST — MANAGERIAL REMUNERATION | COMPANIES ACT 2013</t>
  </si>
  <si>
    <t>Track each compliance action item. Status: ✔ Done | ⏳ Pending | ✘ Not Applicable | ❗ Overdue</t>
  </si>
  <si>
    <t>Sr.</t>
  </si>
  <si>
    <t>Compliance Requirement</t>
  </si>
  <si>
    <t>Section / Rule Reference</t>
  </si>
  <si>
    <t>Responsible Person</t>
  </si>
  <si>
    <t>Due Date</t>
  </si>
  <si>
    <t xml:space="preserve">  ◆  APPOINTMENT — PRE-CONDITIONS (Section 196 &amp; Schedule V Part I)</t>
  </si>
  <si>
    <t xml:space="preserve">     1.  Verify managerial person meets conditions of Schedule V Part I (residency, qualifications, no conviction)</t>
  </si>
  <si>
    <t>Sec 196 + Sch V Pt I</t>
  </si>
  <si>
    <t>CS/HR</t>
  </si>
  <si>
    <t>⏳ Pending</t>
  </si>
  <si>
    <t xml:space="preserve">     2.  Check company has no default in payment to banks/FIs/debentureholders</t>
  </si>
  <si>
    <t>Sch V Part I, Condition 3</t>
  </si>
  <si>
    <t>CFO</t>
  </si>
  <si>
    <t xml:space="preserve">     3.  Ensure proposed remuneration is within permissible limits (Sec 197/Sch V)</t>
  </si>
  <si>
    <t>Sec 197(3)</t>
  </si>
  <si>
    <t>CS</t>
  </si>
  <si>
    <t xml:space="preserve">     4.  Obtain Board Resolution — NRC recommendation + Board approval</t>
  </si>
  <si>
    <t>Sec 196(4), Sec 178(3)</t>
  </si>
  <si>
    <t xml:space="preserve">     5.  Obtain approval in General Meeting — Ordinary Resolution (Sec 196)</t>
  </si>
  <si>
    <t>Sec 196(4)</t>
  </si>
  <si>
    <t xml:space="preserve">     6.  File Form MR-1 with Registrar of Companies within 60 days of appointment</t>
  </si>
  <si>
    <t>Sec 196(4), Rule 3</t>
  </si>
  <si>
    <t xml:space="preserve">  ◆  REMUNERATION APPROVAL (Section 197 — Profitable Company)</t>
  </si>
  <si>
    <t xml:space="preserve">     1.  Compute Net Profit u/s 198 and determine applicable ceiling</t>
  </si>
  <si>
    <t>Sec 197(1) r/w Sec 198</t>
  </si>
  <si>
    <t xml:space="preserve">     2.  Ensure total managerial remuneration does not exceed 11% of net profit</t>
  </si>
  <si>
    <t>CFO/CS</t>
  </si>
  <si>
    <t xml:space="preserve">     3.  If exceeding 11%, pass Special Resolution in General Meeting</t>
  </si>
  <si>
    <t>Proviso to Sec 197(1)</t>
  </si>
  <si>
    <t xml:space="preserve">     4.  NRC recommendation obtained for remuneration revision</t>
  </si>
  <si>
    <t>Sec 178(3)</t>
  </si>
  <si>
    <t xml:space="preserve">     5.  Board of Directors approval for remuneration revision/fixation</t>
  </si>
  <si>
    <t>Sec 197(4)</t>
  </si>
  <si>
    <t xml:space="preserve">  ◆  SCHEDULE V — INADEQUATE / NIL PROFITS</t>
  </si>
  <si>
    <t xml:space="preserve">     1.  Determine applicability of Schedule V based on profit adequacy test</t>
  </si>
  <si>
    <t xml:space="preserve">     2.  Verify Effective Capital and applicable slab under Schedule V</t>
  </si>
  <si>
    <t>Sch V Part II (2)(A)</t>
  </si>
  <si>
    <t xml:space="preserve">     3.  Pass Special Resolution if remuneration exceeds basic Sch V slab</t>
  </si>
  <si>
    <t>Sch V Part II(B)(ii)</t>
  </si>
  <si>
    <t xml:space="preserve">     4.  Ensure all Part I conditions of Schedule V are satisfied</t>
  </si>
  <si>
    <t>Sch V Part I</t>
  </si>
  <si>
    <t xml:space="preserve">     5.  File Form MR-2 (application to CG) if Sch V conditions not met — as applicable</t>
  </si>
  <si>
    <t>Sec 197(3), Rule 6</t>
  </si>
  <si>
    <t xml:space="preserve">  ◆  DISCLOSURES — BOARD'S REPORT (Section 197(12) &amp; Rule 5)</t>
  </si>
  <si>
    <t xml:space="preserve">     1.  Disclose ratio of MD/WTD remuneration to median employee remuneration</t>
  </si>
  <si>
    <t>Sec 197(12) r/w Rule 5(1)(i)</t>
  </si>
  <si>
    <t xml:space="preserve">     2.  Disclose % increase in remuneration of each director, CFO, CEO, CS</t>
  </si>
  <si>
    <t>Rule 5(1)(ii)</t>
  </si>
  <si>
    <t xml:space="preserve">     3.  Disclose % increase in median employee remuneration</t>
  </si>
  <si>
    <t>Rule 5(1)(iii)</t>
  </si>
  <si>
    <t xml:space="preserve">     4.  State number of permanent employees on company's rolls</t>
  </si>
  <si>
    <t>Rule 5(1)(iv)</t>
  </si>
  <si>
    <t xml:space="preserve">     5.  Affirm that remuneration is as per Remuneration Policy [Sec 178]</t>
  </si>
  <si>
    <t>Rule 5(1)(xii)</t>
  </si>
  <si>
    <t xml:space="preserve">     6.  Annex list of employees drawing &gt; ₹1.02 Cr p.a. or ₹8.5 L per month</t>
  </si>
  <si>
    <t>Rule 5(2)</t>
  </si>
  <si>
    <t xml:space="preserve">     7.  Annex list of top 10 employees by remuneration (regardless of threshold)</t>
  </si>
  <si>
    <t>Rule 5(3)</t>
  </si>
  <si>
    <t xml:space="preserve">  ◆  ANNUAL FILINGS &amp; ONGOING COMPLIANCE</t>
  </si>
  <si>
    <t xml:space="preserve">     1.  File Form AOC-4 with Directors' Report (including managerial rem. disclosures)</t>
  </si>
  <si>
    <t>Sec 137, Rule 12 Acc Rules</t>
  </si>
  <si>
    <t xml:space="preserve">     2.  File Form MGT-7 / MGT-7A Annual Return (disclosing director remuneration)</t>
  </si>
  <si>
    <t>Sec 92, Rule 11</t>
  </si>
  <si>
    <t xml:space="preserve">     3.  Maintain Register of Directors and KMP — Form MBP-1 / DIR-8</t>
  </si>
  <si>
    <t>Sec 170, Rule 17</t>
  </si>
  <si>
    <t xml:space="preserve">     4.  Sitting fees — ensure within max ₹1 Lakh per meeting; fix by Board</t>
  </si>
  <si>
    <t>Sec 197(5), Rule 4</t>
  </si>
  <si>
    <t xml:space="preserve">     5.  Independent Director's commission — ensure within overall limits</t>
  </si>
  <si>
    <t>Sec 197(1)(3)</t>
  </si>
  <si>
    <t xml:space="preserve">     6.  Ensure no personal loans/advances to directors (other than allowed exemptions)</t>
  </si>
  <si>
    <t>Sec 185</t>
  </si>
  <si>
    <t xml:space="preserve">     7.  Obtain Secretarial Audit for specified companies (Sec 204)</t>
  </si>
  <si>
    <t>Sec 204, Rule 9</t>
  </si>
  <si>
    <t xml:space="preserve">     8.  Ensure remuneration is reflected in P&amp;L and noted in financial statements</t>
  </si>
  <si>
    <t>Sec 198, Ind AS / IGAAP</t>
  </si>
  <si>
    <t xml:space="preserve">  ◆  POST-FACT / RECOVERY PROVISIONS</t>
  </si>
  <si>
    <t xml:space="preserve">     1.  If excess remuneration paid — Board to take steps for refund within 2 years</t>
  </si>
  <si>
    <t>Sec 197(9)</t>
  </si>
  <si>
    <t>CS/CFO</t>
  </si>
  <si>
    <t xml:space="preserve">     2.  If refund not made — disclose in Board's Report with reasons</t>
  </si>
  <si>
    <t>Sec 197(10)</t>
  </si>
  <si>
    <t xml:space="preserve">     3.  Application to Company Court/NCLT for waiver of excess remuneration (Sch V Part IV)</t>
  </si>
  <si>
    <t>Sch V Part IV</t>
  </si>
  <si>
    <t>CS/Legal</t>
  </si>
  <si>
    <t xml:space="preserve">     4.  Ensure no remuneration in violation attracts prosecution u/s 197(15)</t>
  </si>
  <si>
    <t>Sec 197(15)</t>
  </si>
  <si>
    <t>⚖ Legal Disclaimer: This checklist is based on the Companies Act 2013 as amended up to date. Always verify with the latest MCA Circulars, SEBI notifications, and consult legal counsel for specific transactions.</t>
  </si>
  <si>
    <t>Section 196, 197 &amp; 198 of the Companies Act, 2013 | Schedule V | Companies (Appointment and Remuneration of Managerial Personnel) Rules, 2014.</t>
  </si>
  <si>
    <t>Maxwell Engineering Solutions Limited</t>
  </si>
  <si>
    <t>U29308GJ2022PLC135432</t>
  </si>
  <si>
    <t>2026-27</t>
  </si>
  <si>
    <t>SECTION 197 - MANAGERIAL REMUNERATION: LIMITS &amp; COMPLIANCE CALCULATOR</t>
  </si>
  <si>
    <t>Limit of yearly remuneration payable shall not exceed (in Rupess) in case of a managerial person</t>
  </si>
  <si>
    <t>Special Resolution</t>
  </si>
  <si>
    <t>Provided that the remuneration in excess of above Iimits may be paid if the resolution passed by the shareholders is a special resolution.</t>
  </si>
  <si>
    <t xml:space="preserve">    Net Profit u/s 198 — Year T-1 </t>
  </si>
  <si>
    <t>fy 24-25</t>
  </si>
  <si>
    <t>fy 23-24</t>
  </si>
  <si>
    <t>fy 25-26</t>
  </si>
  <si>
    <t>✔ Verified</t>
  </si>
  <si>
    <t>-</t>
  </si>
  <si>
    <t>Negative or &lt; ₹5 Crore</t>
  </si>
  <si>
    <t>₹5 Crore to &lt; ₹100 Crore</t>
  </si>
  <si>
    <t>₹100 Crore to &lt; ₹250 Crore</t>
  </si>
  <si>
    <t>₹250 Crore and above</t>
  </si>
  <si>
    <t>NET PROFIT COMPUTATION - SECTION 198 OF THE COMPANIES ACT, 2013.</t>
  </si>
  <si>
    <t>Current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</si>
</sst>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#,##0.00;\(#,##0.00\);\-"/>
    <numFmt numFmtId="165" formatCode="0.00%;\(0.00%\);\-"/>
    <numFmt numFmtId="166" formatCode="0.00\x"/>
    <numFmt numFmtId="167" formatCode="dd\-mmm\-yyyy"/>
    <numFmt numFmtId="168" formatCode="_ * #,##0_ ;_ * \-#,##0_ ;_ * &quot;-&quot;??_ ;_ @_ "/>
  </numFmts>
  <fonts count="39" x14ac:knownFonts="1">
    <font>
      <sz val="11"/>
      <color theme="1"/>
      <name val="Calibri"/>
      <family val="2"/>
      <charset val="1"/>
    </font>
    <font>
      <b/>
      <sz val="10"/>
      <color rgb="FFFFFFFF"/>
      <name val="Arial"/>
      <charset val="1"/>
    </font>
    <font>
      <sz val="9"/>
      <color rgb="FF0000FF"/>
      <name val="Arial"/>
      <charset val="1"/>
    </font>
    <font>
      <sz val="9"/>
      <color rgb="FF000000"/>
      <name val="Arial"/>
      <charset val="1"/>
    </font>
    <font>
      <b/>
      <sz val="9"/>
      <color rgb="FFFFFFFF"/>
      <name val="Arial"/>
      <charset val="1"/>
    </font>
    <font>
      <sz val="9"/>
      <color rgb="FF333333"/>
      <name val="Arial"/>
      <charset val="1"/>
    </font>
    <font>
      <sz val="8"/>
      <color rgb="FF666666"/>
      <name val="Arial"/>
      <charset val="1"/>
    </font>
    <font>
      <b/>
      <sz val="13"/>
      <color rgb="FFFFFFFF"/>
      <name val="Arial"/>
      <charset val="1"/>
    </font>
    <font>
      <b/>
      <sz val="8"/>
      <color rgb="FFFFFFFF"/>
      <name val="Arial"/>
      <charset val="1"/>
    </font>
    <font>
      <sz val="8"/>
      <color rgb="FFFFFFFF"/>
      <name val="Arial"/>
      <charset val="1"/>
    </font>
    <font>
      <b/>
      <sz val="14"/>
      <color rgb="FFFFFFFF"/>
      <name val="Arial"/>
      <charset val="1"/>
    </font>
    <font>
      <sz val="8"/>
      <color rgb="FF0000CD"/>
      <name val="Arial"/>
      <charset val="1"/>
    </font>
    <font>
      <sz val="11"/>
      <color theme="1"/>
      <name val="Times New Roman"/>
      <family val="1"/>
    </font>
    <font>
      <b/>
      <sz val="20"/>
      <color rgb="FFFFFFFF"/>
      <name val="Times New Roman"/>
      <family val="1"/>
    </font>
    <font>
      <sz val="11"/>
      <color rgb="FFD6E4F0"/>
      <name val="Times New Roman"/>
      <family val="1"/>
    </font>
    <font>
      <b/>
      <sz val="11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9"/>
      <color rgb="FF000000"/>
      <name val="Times New Roman"/>
      <family val="1"/>
    </font>
    <font>
      <sz val="9"/>
      <color rgb="FF0000FF"/>
      <name val="Times New Roman"/>
      <family val="1"/>
    </font>
    <font>
      <sz val="9"/>
      <color rgb="FF000000"/>
      <name val="Times New Roman"/>
      <family val="1"/>
    </font>
    <font>
      <b/>
      <sz val="9"/>
      <color rgb="FFFFFFFF"/>
      <name val="Times New Roman"/>
      <family val="1"/>
    </font>
    <font>
      <sz val="8"/>
      <color rgb="FF444444"/>
      <name val="Times New Roman"/>
      <family val="1"/>
    </font>
    <font>
      <b/>
      <sz val="12"/>
      <color theme="3"/>
      <name val="Times New Roman"/>
      <family val="1"/>
    </font>
    <font>
      <b/>
      <sz val="10"/>
      <color rgb="FF1F3864"/>
      <name val="Times New Roman"/>
      <family val="1"/>
    </font>
    <font>
      <b/>
      <sz val="9"/>
      <color rgb="FF1F3864"/>
      <name val="Times New Roman"/>
      <family val="1"/>
    </font>
    <font>
      <b/>
      <sz val="9"/>
      <color rgb="FF006400"/>
      <name val="Times New Roman"/>
      <family val="1"/>
    </font>
    <font>
      <b/>
      <sz val="9"/>
      <color rgb="FF000080"/>
      <name val="Times New Roman"/>
      <family val="1"/>
    </font>
    <font>
      <sz val="8"/>
      <color rgb="FF000000"/>
      <name val="Times New Roman"/>
      <family val="1"/>
    </font>
    <font>
      <sz val="10"/>
      <color theme="3"/>
      <name val="Times New Roman"/>
      <family val="1"/>
    </font>
    <font>
      <sz val="10"/>
      <color theme="1"/>
      <name val="Times New Roman"/>
      <family val="1"/>
    </font>
    <font>
      <sz val="10"/>
      <color rgb="FF0000FF"/>
      <name val="Times New Roman"/>
      <family val="1"/>
    </font>
    <font>
      <sz val="10"/>
      <color rgb="FF666666"/>
      <name val="Times New Roman"/>
      <family val="1"/>
    </font>
    <font>
      <sz val="10"/>
      <color rgb="FF000000"/>
      <name val="Times New Roman"/>
      <family val="1"/>
    </font>
    <font>
      <b/>
      <sz val="10"/>
      <color rgb="FF006400"/>
      <name val="Times New Roman"/>
      <family val="1"/>
    </font>
    <font>
      <b/>
      <sz val="9"/>
      <color theme="3"/>
      <name val="Times New Roman"/>
      <family val="1"/>
    </font>
    <font>
      <sz val="9"/>
      <color rgb="FF333333"/>
      <name val="Times New Roman"/>
      <family val="1"/>
    </font>
    <font>
      <sz val="9"/>
      <color rgb="FF006400"/>
      <name val="Times New Roman"/>
      <family val="1"/>
    </font>
    <font>
      <sz val="10"/>
      <color rgb="FF333333"/>
      <name val="Times New Roman"/>
      <family val="1"/>
    </font>
    <font>
      <sz val="11"/>
      <color theme="1"/>
      <name val="Calibri"/>
      <family val="2"/>
      <charset val="1"/>
    </font>
  </fonts>
  <fills count="15">
    <fill>
      <patternFill patternType="none"/>
    </fill>
    <fill>
      <patternFill patternType="gray125"/>
    </fill>
    <fill>
      <patternFill patternType="solid">
        <fgColor rgb="FF1F3864"/>
        <bgColor rgb="FF17375E"/>
      </patternFill>
    </fill>
    <fill>
      <patternFill patternType="solid">
        <fgColor rgb="FF17375E"/>
        <bgColor rgb="FF1F3864"/>
      </patternFill>
    </fill>
    <fill>
      <patternFill patternType="solid">
        <fgColor rgb="FFFFF2CC"/>
        <bgColor rgb="FFFCE4D6"/>
      </patternFill>
    </fill>
    <fill>
      <patternFill patternType="solid">
        <fgColor rgb="FF2E75B6"/>
        <bgColor rgb="FF0066CC"/>
      </patternFill>
    </fill>
    <fill>
      <patternFill patternType="solid">
        <fgColor rgb="FF404040"/>
        <bgColor rgb="FF444444"/>
      </patternFill>
    </fill>
    <fill>
      <patternFill patternType="solid">
        <fgColor rgb="FFF2F2F2"/>
        <bgColor rgb="FFE2EFDA"/>
      </patternFill>
    </fill>
    <fill>
      <patternFill patternType="solid">
        <fgColor rgb="FFFFFF99"/>
        <bgColor rgb="FFFFEB9C"/>
      </patternFill>
    </fill>
    <fill>
      <patternFill patternType="solid">
        <fgColor rgb="FFFFFFFF"/>
        <bgColor rgb="FFF2F2F2"/>
      </patternFill>
    </fill>
    <fill>
      <patternFill patternType="solid">
        <fgColor rgb="FFE2EFDA"/>
        <bgColor rgb="FFF2F2F2"/>
      </patternFill>
    </fill>
    <fill>
      <patternFill patternType="solid">
        <fgColor rgb="FFFCE4D6"/>
        <bgColor rgb="FFFFF2CC"/>
      </patternFill>
    </fill>
    <fill>
      <patternFill patternType="solid">
        <fgColor rgb="FFD6E4F0"/>
        <bgColor rgb="FFE2EFDA"/>
      </patternFill>
    </fill>
    <fill>
      <patternFill patternType="solid">
        <fgColor rgb="FF375623"/>
        <bgColor rgb="FF276221"/>
      </patternFill>
    </fill>
    <fill>
      <patternFill patternType="solid">
        <fgColor rgb="FF833C00"/>
        <bgColor rgb="FF9C6500"/>
      </patternFill>
    </fill>
  </fills>
  <borders count="7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/>
      <top style="thin">
        <color rgb="FFAAAAAA"/>
      </top>
      <bottom style="thin">
        <color rgb="FFAAAAAA"/>
      </bottom>
      <diagonal/>
    </border>
    <border>
      <left style="medium">
        <color rgb="FF444444"/>
      </left>
      <right style="medium">
        <color rgb="FF444444"/>
      </right>
      <top style="medium">
        <color rgb="FF444444"/>
      </top>
      <bottom style="medium">
        <color rgb="FF444444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/>
      <diagonal/>
    </border>
    <border>
      <left style="thin">
        <color rgb="FFAAAAAA"/>
      </left>
      <right style="thin">
        <color rgb="FFAAAAAA"/>
      </right>
      <top/>
      <bottom/>
      <diagonal/>
    </border>
    <border>
      <left style="thin">
        <color rgb="FFAAAAAA"/>
      </left>
      <right style="thin">
        <color rgb="FFAAAAAA"/>
      </right>
      <top/>
      <bottom style="thin">
        <color rgb="FFAAAAAA"/>
      </bottom>
      <diagonal/>
    </border>
  </borders>
  <cellStyleXfs count="2">
    <xf numFmtId="0" fontId="0" fillId="0" borderId="0"/>
    <xf numFmtId="43" fontId="38" fillId="0" borderId="0" applyFont="0" applyFill="0" applyBorder="0" applyAlignment="0" applyProtection="0"/>
  </cellStyleXfs>
  <cellXfs count="120">
    <xf numFmtId="0" fontId="0" fillId="0" borderId="0" xfId="0"/>
    <xf numFmtId="0" fontId="2" fillId="8" borderId="1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7" borderId="1" xfId="0" applyFill="1" applyBorder="1"/>
    <xf numFmtId="164" fontId="2" fillId="8" borderId="1" xfId="0" applyNumberFormat="1" applyFont="1" applyFill="1" applyBorder="1" applyAlignment="1">
      <alignment horizontal="right" vertical="center"/>
    </xf>
    <xf numFmtId="164" fontId="3" fillId="10" borderId="1" xfId="0" applyNumberFormat="1" applyFont="1" applyFill="1" applyBorder="1" applyAlignment="1">
      <alignment horizontal="right" vertical="center"/>
    </xf>
    <xf numFmtId="165" fontId="2" fillId="8" borderId="1" xfId="0" applyNumberFormat="1" applyFont="1" applyFill="1" applyBorder="1" applyAlignment="1">
      <alignment horizontal="right" vertical="center"/>
    </xf>
    <xf numFmtId="0" fontId="8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164" fontId="4" fillId="2" borderId="1" xfId="0" applyNumberFormat="1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166" fontId="3" fillId="10" borderId="1" xfId="0" applyNumberFormat="1" applyFont="1" applyFill="1" applyBorder="1" applyAlignment="1">
      <alignment horizontal="right" vertical="center"/>
    </xf>
    <xf numFmtId="0" fontId="2" fillId="9" borderId="1" xfId="0" applyFont="1" applyFill="1" applyBorder="1" applyAlignment="1">
      <alignment horizontal="left" vertical="center" wrapText="1"/>
    </xf>
    <xf numFmtId="164" fontId="2" fillId="9" borderId="1" xfId="0" applyNumberFormat="1" applyFont="1" applyFill="1" applyBorder="1" applyAlignment="1">
      <alignment horizontal="right" vertical="center"/>
    </xf>
    <xf numFmtId="0" fontId="11" fillId="7" borderId="1" xfId="0" applyFont="1" applyFill="1" applyBorder="1" applyAlignment="1">
      <alignment horizontal="left" vertical="center" wrapText="1"/>
    </xf>
    <xf numFmtId="0" fontId="2" fillId="8" borderId="1" xfId="0" applyFont="1" applyFill="1" applyBorder="1" applyAlignment="1">
      <alignment horizontal="center" vertical="center" wrapText="1"/>
    </xf>
    <xf numFmtId="167" fontId="3" fillId="8" borderId="1" xfId="0" applyNumberFormat="1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0" fillId="9" borderId="1" xfId="0" applyFill="1" applyBorder="1"/>
    <xf numFmtId="0" fontId="11" fillId="9" borderId="1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5" borderId="1" xfId="0" applyFill="1" applyBorder="1"/>
    <xf numFmtId="0" fontId="0" fillId="13" borderId="1" xfId="0" applyFill="1" applyBorder="1"/>
    <xf numFmtId="0" fontId="0" fillId="6" borderId="1" xfId="0" applyFill="1" applyBorder="1"/>
    <xf numFmtId="0" fontId="0" fillId="14" borderId="1" xfId="0" applyFill="1" applyBorder="1"/>
    <xf numFmtId="0" fontId="17" fillId="7" borderId="1" xfId="0" applyFont="1" applyFill="1" applyBorder="1" applyAlignment="1">
      <alignment horizontal="left" vertical="center" wrapText="1"/>
    </xf>
    <xf numFmtId="0" fontId="18" fillId="8" borderId="1" xfId="0" applyFont="1" applyFill="1" applyBorder="1" applyAlignment="1">
      <alignment horizontal="left" vertical="center" wrapText="1"/>
    </xf>
    <xf numFmtId="0" fontId="20" fillId="5" borderId="1" xfId="0" applyFont="1" applyFill="1" applyBorder="1" applyAlignment="1">
      <alignment horizontal="center" vertical="center" wrapText="1"/>
    </xf>
    <xf numFmtId="0" fontId="19" fillId="7" borderId="1" xfId="0" applyFont="1" applyFill="1" applyBorder="1" applyAlignment="1">
      <alignment horizontal="left" vertical="center" wrapText="1"/>
    </xf>
    <xf numFmtId="164" fontId="19" fillId="7" borderId="1" xfId="0" applyNumberFormat="1" applyFont="1" applyFill="1" applyBorder="1" applyAlignment="1">
      <alignment horizontal="center" vertical="center" wrapText="1"/>
    </xf>
    <xf numFmtId="0" fontId="19" fillId="7" borderId="1" xfId="0" applyFont="1" applyFill="1" applyBorder="1" applyAlignment="1">
      <alignment horizontal="center" vertical="center" wrapText="1"/>
    </xf>
    <xf numFmtId="0" fontId="17" fillId="9" borderId="1" xfId="0" applyFont="1" applyFill="1" applyBorder="1" applyAlignment="1">
      <alignment horizontal="left" vertical="center" wrapText="1"/>
    </xf>
    <xf numFmtId="0" fontId="19" fillId="9" borderId="1" xfId="0" applyFont="1" applyFill="1" applyBorder="1" applyAlignment="1">
      <alignment horizontal="left" vertical="center" wrapText="1"/>
    </xf>
    <xf numFmtId="164" fontId="19" fillId="9" borderId="1" xfId="0" applyNumberFormat="1" applyFont="1" applyFill="1" applyBorder="1" applyAlignment="1">
      <alignment horizontal="center" vertical="center" wrapText="1"/>
    </xf>
    <xf numFmtId="0" fontId="19" fillId="9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14" fontId="18" fillId="8" borderId="1" xfId="0" applyNumberFormat="1" applyFont="1" applyFill="1" applyBorder="1" applyAlignment="1">
      <alignment horizontal="left" vertical="center" wrapText="1"/>
    </xf>
    <xf numFmtId="0" fontId="20" fillId="7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164" fontId="18" fillId="8" borderId="1" xfId="0" applyNumberFormat="1" applyFont="1" applyFill="1" applyBorder="1" applyAlignment="1">
      <alignment horizontal="right" vertical="center"/>
    </xf>
    <xf numFmtId="0" fontId="20" fillId="10" borderId="1" xfId="0" applyFont="1" applyFill="1" applyBorder="1" applyAlignment="1">
      <alignment horizontal="left" vertical="center" wrapText="1"/>
    </xf>
    <xf numFmtId="164" fontId="19" fillId="10" borderId="1" xfId="0" applyNumberFormat="1" applyFont="1" applyFill="1" applyBorder="1" applyAlignment="1">
      <alignment horizontal="right" vertical="center"/>
    </xf>
    <xf numFmtId="0" fontId="23" fillId="4" borderId="3" xfId="0" applyFont="1" applyFill="1" applyBorder="1" applyAlignment="1">
      <alignment horizontal="left" vertical="center" wrapText="1"/>
    </xf>
    <xf numFmtId="164" fontId="23" fillId="4" borderId="3" xfId="0" applyNumberFormat="1" applyFont="1" applyFill="1" applyBorder="1" applyAlignment="1">
      <alignment horizontal="right" vertical="center"/>
    </xf>
    <xf numFmtId="0" fontId="24" fillId="4" borderId="3" xfId="0" applyFont="1" applyFill="1" applyBorder="1" applyAlignment="1">
      <alignment horizontal="left" vertical="center" wrapText="1"/>
    </xf>
    <xf numFmtId="164" fontId="19" fillId="7" borderId="1" xfId="0" applyNumberFormat="1" applyFont="1" applyFill="1" applyBorder="1" applyAlignment="1">
      <alignment horizontal="right" vertical="center"/>
    </xf>
    <xf numFmtId="164" fontId="19" fillId="4" borderId="1" xfId="0" applyNumberFormat="1" applyFont="1" applyFill="1" applyBorder="1" applyAlignment="1">
      <alignment horizontal="right" vertical="center"/>
    </xf>
    <xf numFmtId="0" fontId="17" fillId="4" borderId="3" xfId="0" applyFont="1" applyFill="1" applyBorder="1" applyAlignment="1">
      <alignment horizontal="left" vertical="center" wrapText="1"/>
    </xf>
    <xf numFmtId="164" fontId="26" fillId="12" borderId="3" xfId="0" applyNumberFormat="1" applyFont="1" applyFill="1" applyBorder="1" applyAlignment="1">
      <alignment horizontal="right" vertical="center"/>
    </xf>
    <xf numFmtId="0" fontId="27" fillId="7" borderId="1" xfId="0" applyFont="1" applyFill="1" applyBorder="1" applyAlignment="1">
      <alignment horizontal="left" vertical="center" wrapText="1"/>
    </xf>
    <xf numFmtId="49" fontId="26" fillId="12" borderId="3" xfId="0" applyNumberFormat="1" applyFont="1" applyFill="1" applyBorder="1" applyAlignment="1">
      <alignment horizontal="right" vertical="center"/>
    </xf>
    <xf numFmtId="0" fontId="12" fillId="7" borderId="1" xfId="0" applyFont="1" applyFill="1" applyBorder="1" applyAlignment="1">
      <alignment vertical="center"/>
    </xf>
    <xf numFmtId="0" fontId="29" fillId="7" borderId="1" xfId="0" applyFont="1" applyFill="1" applyBorder="1" applyAlignment="1">
      <alignment vertical="center"/>
    </xf>
    <xf numFmtId="0" fontId="30" fillId="8" borderId="1" xfId="0" applyFont="1" applyFill="1" applyBorder="1" applyAlignment="1">
      <alignment horizontal="left" vertical="center" wrapText="1"/>
    </xf>
    <xf numFmtId="164" fontId="30" fillId="8" borderId="1" xfId="0" applyNumberFormat="1" applyFont="1" applyFill="1" applyBorder="1" applyAlignment="1">
      <alignment horizontal="right" vertical="center"/>
    </xf>
    <xf numFmtId="0" fontId="31" fillId="7" borderId="1" xfId="0" applyFont="1" applyFill="1" applyBorder="1" applyAlignment="1">
      <alignment horizontal="left" vertical="center" wrapText="1"/>
    </xf>
    <xf numFmtId="0" fontId="29" fillId="0" borderId="0" xfId="0" applyFont="1" applyAlignment="1">
      <alignment vertical="center"/>
    </xf>
    <xf numFmtId="0" fontId="16" fillId="11" borderId="1" xfId="0" applyFont="1" applyFill="1" applyBorder="1" applyAlignment="1">
      <alignment horizontal="left" vertical="center" wrapText="1"/>
    </xf>
    <xf numFmtId="164" fontId="32" fillId="11" borderId="1" xfId="0" applyNumberFormat="1" applyFont="1" applyFill="1" applyBorder="1" applyAlignment="1">
      <alignment horizontal="right" vertical="center"/>
    </xf>
    <xf numFmtId="0" fontId="32" fillId="9" borderId="1" xfId="0" applyFont="1" applyFill="1" applyBorder="1" applyAlignment="1">
      <alignment horizontal="left" vertical="center" wrapText="1"/>
    </xf>
    <xf numFmtId="164" fontId="32" fillId="7" borderId="1" xfId="0" applyNumberFormat="1" applyFont="1" applyFill="1" applyBorder="1" applyAlignment="1">
      <alignment horizontal="right" vertical="center"/>
    </xf>
    <xf numFmtId="164" fontId="33" fillId="10" borderId="1" xfId="0" applyNumberFormat="1" applyFont="1" applyFill="1" applyBorder="1" applyAlignment="1">
      <alignment horizontal="right" vertical="center"/>
    </xf>
    <xf numFmtId="0" fontId="34" fillId="4" borderId="1" xfId="0" applyFont="1" applyFill="1" applyBorder="1" applyAlignment="1">
      <alignment horizontal="left" vertical="center" wrapText="1"/>
    </xf>
    <xf numFmtId="0" fontId="34" fillId="12" borderId="3" xfId="0" applyFont="1" applyFill="1" applyBorder="1" applyAlignment="1">
      <alignment horizontal="left" vertical="center" wrapText="1"/>
    </xf>
    <xf numFmtId="164" fontId="36" fillId="7" borderId="1" xfId="0" applyNumberFormat="1" applyFont="1" applyFill="1" applyBorder="1" applyAlignment="1">
      <alignment horizontal="right" vertical="center"/>
    </xf>
    <xf numFmtId="49" fontId="21" fillId="7" borderId="1" xfId="0" applyNumberFormat="1" applyFont="1" applyFill="1" applyBorder="1" applyAlignment="1">
      <alignment horizontal="right" vertical="center"/>
    </xf>
    <xf numFmtId="49" fontId="25" fillId="10" borderId="1" xfId="0" applyNumberFormat="1" applyFont="1" applyFill="1" applyBorder="1" applyAlignment="1">
      <alignment horizontal="right" vertical="center"/>
    </xf>
    <xf numFmtId="165" fontId="19" fillId="7" borderId="1" xfId="0" applyNumberFormat="1" applyFont="1" applyFill="1" applyBorder="1" applyAlignment="1">
      <alignment horizontal="right" vertical="center"/>
    </xf>
    <xf numFmtId="0" fontId="21" fillId="7" borderId="1" xfId="0" applyFont="1" applyFill="1" applyBorder="1" applyAlignment="1">
      <alignment horizontal="left" vertical="center" wrapText="1"/>
    </xf>
    <xf numFmtId="165" fontId="18" fillId="8" borderId="1" xfId="0" applyNumberFormat="1" applyFont="1" applyFill="1" applyBorder="1" applyAlignment="1">
      <alignment horizontal="right" vertical="center"/>
    </xf>
    <xf numFmtId="0" fontId="19" fillId="8" borderId="1" xfId="0" applyFont="1" applyFill="1" applyBorder="1" applyAlignment="1">
      <alignment horizontal="left" vertical="center" wrapText="1"/>
    </xf>
    <xf numFmtId="0" fontId="20" fillId="6" borderId="1" xfId="0" applyFont="1" applyFill="1" applyBorder="1" applyAlignment="1">
      <alignment horizontal="center" vertical="center" wrapText="1"/>
    </xf>
    <xf numFmtId="164" fontId="36" fillId="10" borderId="1" xfId="0" applyNumberFormat="1" applyFont="1" applyFill="1" applyBorder="1" applyAlignment="1">
      <alignment horizontal="right" vertical="center"/>
    </xf>
    <xf numFmtId="49" fontId="19" fillId="10" borderId="1" xfId="0" applyNumberFormat="1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left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20" fillId="5" borderId="0" xfId="0" applyFont="1" applyFill="1" applyAlignment="1">
      <alignment vertical="center" wrapText="1"/>
    </xf>
    <xf numFmtId="43" fontId="19" fillId="9" borderId="1" xfId="1" applyFont="1" applyFill="1" applyBorder="1" applyAlignment="1">
      <alignment horizontal="right" vertical="center"/>
    </xf>
    <xf numFmtId="168" fontId="12" fillId="0" borderId="0" xfId="1" applyNumberFormat="1" applyFont="1" applyAlignment="1">
      <alignment vertical="center"/>
    </xf>
    <xf numFmtId="3" fontId="19" fillId="7" borderId="1" xfId="0" applyNumberFormat="1" applyFont="1" applyFill="1" applyBorder="1" applyAlignment="1">
      <alignment horizontal="right" vertical="center"/>
    </xf>
    <xf numFmtId="3" fontId="19" fillId="9" borderId="1" xfId="0" applyNumberFormat="1" applyFont="1" applyFill="1" applyBorder="1" applyAlignment="1">
      <alignment horizontal="right" vertical="center"/>
    </xf>
    <xf numFmtId="0" fontId="21" fillId="7" borderId="2" xfId="0" applyFont="1" applyFill="1" applyBorder="1" applyAlignment="1">
      <alignment horizontal="left" vertical="center" wrapText="1"/>
    </xf>
    <xf numFmtId="0" fontId="20" fillId="5" borderId="0" xfId="0" applyFont="1" applyFill="1" applyAlignment="1">
      <alignment horizontal="left" vertical="center" wrapText="1"/>
    </xf>
    <xf numFmtId="0" fontId="19" fillId="11" borderId="2" xfId="0" applyFont="1" applyFill="1" applyBorder="1" applyAlignment="1">
      <alignment horizontal="left" vertical="center" wrapText="1"/>
    </xf>
    <xf numFmtId="0" fontId="19" fillId="7" borderId="4" xfId="0" applyFont="1" applyFill="1" applyBorder="1" applyAlignment="1">
      <alignment horizontal="center" vertical="center" wrapText="1"/>
    </xf>
    <xf numFmtId="0" fontId="19" fillId="7" borderId="5" xfId="0" applyFont="1" applyFill="1" applyBorder="1" applyAlignment="1">
      <alignment horizontal="center" vertical="center" wrapText="1"/>
    </xf>
    <xf numFmtId="0" fontId="19" fillId="7" borderId="6" xfId="0" applyFont="1" applyFill="1" applyBorder="1" applyAlignment="1">
      <alignment horizontal="center" vertical="center" wrapText="1"/>
    </xf>
    <xf numFmtId="0" fontId="36" fillId="8" borderId="2" xfId="0" applyFont="1" applyFill="1" applyBorder="1" applyAlignment="1">
      <alignment horizontal="center" vertical="center" wrapText="1"/>
    </xf>
    <xf numFmtId="0" fontId="22" fillId="7" borderId="2" xfId="0" applyFont="1" applyFill="1" applyBorder="1" applyAlignment="1">
      <alignment horizontal="center" vertical="center" wrapText="1"/>
    </xf>
    <xf numFmtId="0" fontId="35" fillId="7" borderId="2" xfId="0" applyFont="1" applyFill="1" applyBorder="1" applyAlignment="1">
      <alignment horizontal="center" vertical="center" wrapText="1"/>
    </xf>
    <xf numFmtId="0" fontId="19" fillId="7" borderId="2" xfId="0" applyFont="1" applyFill="1" applyBorder="1" applyAlignment="1">
      <alignment horizontal="left" vertical="center" wrapText="1"/>
    </xf>
    <xf numFmtId="0" fontId="16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4" fillId="3" borderId="0" xfId="0" applyFont="1" applyFill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0" fontId="16" fillId="5" borderId="0" xfId="0" applyFont="1" applyFill="1" applyAlignment="1">
      <alignment horizontal="center" vertical="center" wrapText="1"/>
    </xf>
    <xf numFmtId="0" fontId="16" fillId="6" borderId="0" xfId="0" applyFont="1" applyFill="1" applyAlignment="1">
      <alignment horizontal="center" vertical="center" wrapText="1"/>
    </xf>
    <xf numFmtId="0" fontId="28" fillId="7" borderId="2" xfId="0" applyFont="1" applyFill="1" applyBorder="1" applyAlignment="1">
      <alignment horizontal="center" vertical="center" wrapText="1"/>
    </xf>
    <xf numFmtId="0" fontId="19" fillId="9" borderId="2" xfId="0" applyFont="1" applyFill="1" applyBorder="1" applyAlignment="1">
      <alignment horizontal="left" vertical="center" wrapText="1"/>
    </xf>
    <xf numFmtId="0" fontId="19" fillId="12" borderId="2" xfId="0" applyFont="1" applyFill="1" applyBorder="1" applyAlignment="1">
      <alignment horizontal="left" vertical="center" wrapText="1"/>
    </xf>
    <xf numFmtId="0" fontId="17" fillId="12" borderId="2" xfId="0" applyFont="1" applyFill="1" applyBorder="1" applyAlignment="1">
      <alignment horizontal="left" vertical="center" wrapText="1"/>
    </xf>
    <xf numFmtId="0" fontId="37" fillId="7" borderId="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5" fillId="12" borderId="0" xfId="0" applyFont="1" applyFill="1" applyAlignment="1">
      <alignment horizontal="center" vertical="center" wrapText="1"/>
    </xf>
    <xf numFmtId="0" fontId="1" fillId="13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4" fillId="13" borderId="2" xfId="0" applyFont="1" applyFill="1" applyBorder="1" applyAlignment="1">
      <alignment horizontal="left" vertical="center" wrapText="1"/>
    </xf>
    <xf numFmtId="0" fontId="4" fillId="6" borderId="2" xfId="0" applyFont="1" applyFill="1" applyBorder="1" applyAlignment="1">
      <alignment horizontal="left" vertical="center" wrapText="1"/>
    </xf>
    <xf numFmtId="0" fontId="4" fillId="14" borderId="2" xfId="0" applyFont="1" applyFill="1" applyBorder="1" applyAlignment="1">
      <alignment horizontal="left" vertical="center" wrapText="1"/>
    </xf>
    <xf numFmtId="0" fontId="6" fillId="7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3" fillId="12" borderId="0" xfId="0" applyFont="1" applyFill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17">
    <dxf>
      <font>
        <b/>
        <sz val="9"/>
        <color rgb="FF9C0006"/>
        <name val="Arial"/>
        <charset val="1"/>
      </font>
      <fill>
        <patternFill>
          <bgColor rgb="FFFFC7CE"/>
        </patternFill>
      </fill>
    </dxf>
    <dxf>
      <font>
        <b/>
        <sz val="9"/>
        <color rgb="FF276221"/>
        <name val="Arial"/>
        <charset val="1"/>
      </font>
      <fill>
        <patternFill>
          <bgColor rgb="FFC6EFCE"/>
        </patternFill>
      </fill>
    </dxf>
    <dxf>
      <font>
        <b/>
        <sz val="9"/>
        <color rgb="FF9C0006"/>
        <name val="Arial"/>
        <charset val="1"/>
      </font>
      <fill>
        <patternFill>
          <bgColor rgb="FFFFC7CE"/>
        </patternFill>
      </fill>
    </dxf>
    <dxf>
      <font>
        <b/>
        <sz val="9"/>
        <color rgb="FF276221"/>
        <name val="Arial"/>
        <charset val="1"/>
      </font>
      <fill>
        <patternFill>
          <bgColor rgb="FFC6EFCE"/>
        </patternFill>
      </fill>
    </dxf>
    <dxf>
      <font>
        <b/>
        <sz val="9"/>
        <color rgb="FF9C0006"/>
        <name val="Arial"/>
        <charset val="1"/>
      </font>
      <fill>
        <patternFill>
          <bgColor rgb="FFFFC7CE"/>
        </patternFill>
      </fill>
    </dxf>
    <dxf>
      <font>
        <b/>
        <sz val="9"/>
        <color rgb="FF276221"/>
        <name val="Arial"/>
        <charset val="1"/>
      </font>
      <fill>
        <patternFill>
          <bgColor rgb="FFC6EFCE"/>
        </patternFill>
      </fill>
    </dxf>
    <dxf>
      <font>
        <b/>
        <sz val="9"/>
        <color rgb="FF9C0006"/>
        <name val="Arial"/>
        <charset val="1"/>
      </font>
      <fill>
        <patternFill>
          <bgColor rgb="FFFFC7CE"/>
        </patternFill>
      </fill>
    </dxf>
    <dxf>
      <font>
        <b/>
        <sz val="9"/>
        <color rgb="FF276221"/>
        <name val="Arial"/>
        <charset val="1"/>
      </font>
      <fill>
        <patternFill>
          <bgColor rgb="FFC6EFCE"/>
        </patternFill>
      </fill>
    </dxf>
    <dxf>
      <font>
        <b/>
        <sz val="9"/>
        <color rgb="FF9C0006"/>
        <name val="Arial"/>
        <charset val="1"/>
      </font>
      <fill>
        <patternFill>
          <bgColor rgb="FFFFC7CE"/>
        </patternFill>
      </fill>
    </dxf>
    <dxf>
      <font>
        <b/>
        <sz val="9"/>
        <color rgb="FF276221"/>
        <name val="Arial"/>
        <charset val="1"/>
      </font>
      <fill>
        <patternFill>
          <bgColor rgb="FFC6EFCE"/>
        </patternFill>
      </fill>
    </dxf>
    <dxf>
      <font>
        <b/>
        <sz val="9"/>
        <color rgb="FF9C0006"/>
        <name val="Arial"/>
        <charset val="1"/>
      </font>
      <fill>
        <patternFill>
          <bgColor rgb="FFFFC7CE"/>
        </patternFill>
      </fill>
    </dxf>
    <dxf>
      <font>
        <b/>
        <sz val="9"/>
        <color rgb="FF276221"/>
        <name val="Arial"/>
        <charset val="1"/>
      </font>
      <fill>
        <patternFill>
          <bgColor rgb="FFC6EFCE"/>
        </patternFill>
      </fill>
    </dxf>
    <dxf>
      <font>
        <b/>
        <sz val="9"/>
        <color rgb="FF9C6500"/>
        <name val="Arial"/>
        <charset val="1"/>
      </font>
      <fill>
        <patternFill>
          <bgColor rgb="FFFFEB9C"/>
        </patternFill>
      </fill>
    </dxf>
    <dxf>
      <font>
        <b/>
        <sz val="9"/>
        <color rgb="FF9C0006"/>
        <name val="Arial"/>
        <charset val="1"/>
      </font>
      <fill>
        <patternFill>
          <bgColor rgb="FFFFC7CE"/>
        </patternFill>
      </fill>
    </dxf>
    <dxf>
      <font>
        <b/>
        <sz val="9"/>
        <color rgb="FF276221"/>
        <name val="Arial"/>
        <charset val="1"/>
      </font>
      <fill>
        <patternFill>
          <bgColor rgb="FFC6EFCE"/>
        </patternFill>
      </fill>
    </dxf>
    <dxf>
      <font>
        <b/>
        <sz val="9"/>
        <color rgb="FF9C0006"/>
        <name val="Arial"/>
        <charset val="1"/>
      </font>
      <fill>
        <patternFill>
          <bgColor rgb="FFFFC7CE"/>
        </patternFill>
      </fill>
    </dxf>
    <dxf>
      <font>
        <b/>
        <sz val="9"/>
        <color rgb="FF276221"/>
        <name val="Arial"/>
        <charset val="1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EB9C"/>
      <rgbColor rgb="FFFF00FF"/>
      <rgbColor rgb="FF00FFFF"/>
      <rgbColor rgb="FF9C0006"/>
      <rgbColor rgb="FF006400"/>
      <rgbColor rgb="FF000080"/>
      <rgbColor rgb="FF9C6500"/>
      <rgbColor rgb="FF800080"/>
      <rgbColor rgb="FF276221"/>
      <rgbColor rgb="FFFCE4D6"/>
      <rgbColor rgb="FF808080"/>
      <rgbColor rgb="FF9999FF"/>
      <rgbColor rgb="FF444444"/>
      <rgbColor rgb="FFFFF2CC"/>
      <rgbColor rgb="FFE2EFDA"/>
      <rgbColor rgb="FF660066"/>
      <rgbColor rgb="FFFF8080"/>
      <rgbColor rgb="FF0066CC"/>
      <rgbColor rgb="FFD6E4F0"/>
      <rgbColor rgb="FF000080"/>
      <rgbColor rgb="FFFF00FF"/>
      <rgbColor rgb="FFFFFF00"/>
      <rgbColor rgb="FF00FFFF"/>
      <rgbColor rgb="FF800080"/>
      <rgbColor rgb="FF800000"/>
      <rgbColor rgb="FF008080"/>
      <rgbColor rgb="FF0000CD"/>
      <rgbColor rgb="FF00CCFF"/>
      <rgbColor rgb="FFF2F2F2"/>
      <rgbColor rgb="FFC6EFCE"/>
      <rgbColor rgb="FFFFFF99"/>
      <rgbColor rgb="FF99CCFF"/>
      <rgbColor rgb="FFFF99CC"/>
      <rgbColor rgb="FFCC99FF"/>
      <rgbColor rgb="FFFFC7CE"/>
      <rgbColor rgb="FF2E75B6"/>
      <rgbColor rgb="FF33CCCC"/>
      <rgbColor rgb="FF99CC00"/>
      <rgbColor rgb="FFFFCC00"/>
      <rgbColor rgb="FFFF9900"/>
      <rgbColor rgb="FFFF6600"/>
      <rgbColor rgb="FF666666"/>
      <rgbColor rgb="FFAAAAAA"/>
      <rgbColor rgb="FF17375E"/>
      <rgbColor rgb="FF339966"/>
      <rgbColor rgb="FF375623"/>
      <rgbColor rgb="FF404040"/>
      <rgbColor rgb="FF833C00"/>
      <rgbColor rgb="FF993366"/>
      <rgbColor rgb="FF1F3864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9"/>
  <sheetViews>
    <sheetView showGridLines="0" tabSelected="1" topLeftCell="A12" zoomScaleNormal="100" workbookViewId="0">
      <selection activeCell="F30" sqref="F30"/>
    </sheetView>
  </sheetViews>
  <sheetFormatPr defaultColWidth="8.7265625" defaultRowHeight="14" x14ac:dyDescent="0.35"/>
  <cols>
    <col min="1" max="1" width="2" style="40" customWidth="1"/>
    <col min="2" max="2" width="28" style="40" customWidth="1"/>
    <col min="3" max="7" width="22" style="40" customWidth="1"/>
    <col min="8" max="8" width="4" style="40" customWidth="1"/>
    <col min="9" max="16384" width="8.7265625" style="40"/>
  </cols>
  <sheetData>
    <row r="1" spans="2:7" ht="9.75" customHeight="1" x14ac:dyDescent="0.35"/>
    <row r="2" spans="2:7" ht="39.75" customHeight="1" x14ac:dyDescent="0.35">
      <c r="B2" s="97" t="s">
        <v>0</v>
      </c>
      <c r="C2" s="97"/>
      <c r="D2" s="97"/>
      <c r="E2" s="97"/>
      <c r="F2" s="97"/>
      <c r="G2" s="97"/>
    </row>
    <row r="3" spans="2:7" ht="21.75" customHeight="1" x14ac:dyDescent="0.35">
      <c r="B3" s="98" t="s">
        <v>318</v>
      </c>
      <c r="C3" s="98"/>
      <c r="D3" s="98"/>
      <c r="E3" s="98"/>
      <c r="F3" s="98"/>
      <c r="G3" s="98"/>
    </row>
    <row r="4" spans="2:7" ht="18" customHeight="1" x14ac:dyDescent="0.35">
      <c r="B4" s="99" t="s">
        <v>319</v>
      </c>
      <c r="C4" s="99"/>
      <c r="D4" s="99"/>
      <c r="E4" s="99"/>
      <c r="F4" s="99"/>
      <c r="G4" s="99"/>
    </row>
    <row r="5" spans="2:7" ht="7.5" customHeight="1" x14ac:dyDescent="0.35"/>
    <row r="6" spans="2:7" ht="19.5" customHeight="1" x14ac:dyDescent="0.35">
      <c r="B6" s="100" t="s">
        <v>1</v>
      </c>
      <c r="C6" s="100"/>
      <c r="D6" s="101" t="s">
        <v>2</v>
      </c>
      <c r="E6" s="101"/>
      <c r="F6" s="101"/>
      <c r="G6" s="101"/>
    </row>
    <row r="7" spans="2:7" ht="19.5" customHeight="1" x14ac:dyDescent="0.35">
      <c r="B7" s="30" t="s">
        <v>3</v>
      </c>
      <c r="C7" s="31" t="s">
        <v>320</v>
      </c>
      <c r="D7" s="95" t="s">
        <v>4</v>
      </c>
      <c r="E7" s="95"/>
      <c r="F7" s="95"/>
      <c r="G7" s="95"/>
    </row>
    <row r="8" spans="2:7" ht="19.5" customHeight="1" x14ac:dyDescent="0.35">
      <c r="B8" s="30" t="s">
        <v>5</v>
      </c>
      <c r="C8" s="31" t="s">
        <v>321</v>
      </c>
      <c r="D8" s="95" t="s">
        <v>6</v>
      </c>
      <c r="E8" s="95"/>
      <c r="F8" s="95"/>
      <c r="G8" s="95"/>
    </row>
    <row r="9" spans="2:7" ht="19.5" customHeight="1" x14ac:dyDescent="0.35">
      <c r="B9" s="30" t="s">
        <v>7</v>
      </c>
      <c r="C9" s="41">
        <v>44817</v>
      </c>
      <c r="D9" s="95" t="s">
        <v>8</v>
      </c>
      <c r="E9" s="95"/>
      <c r="F9" s="95"/>
      <c r="G9" s="95"/>
    </row>
    <row r="10" spans="2:7" ht="19.5" customHeight="1" x14ac:dyDescent="0.35">
      <c r="B10" s="30" t="s">
        <v>9</v>
      </c>
      <c r="C10" s="31">
        <v>100502750</v>
      </c>
      <c r="D10" s="95" t="s">
        <v>10</v>
      </c>
      <c r="E10" s="95"/>
      <c r="F10" s="95"/>
      <c r="G10" s="95"/>
    </row>
    <row r="11" spans="2:7" ht="12" customHeight="1" x14ac:dyDescent="0.35"/>
    <row r="12" spans="2:7" ht="21.75" customHeight="1" x14ac:dyDescent="0.35">
      <c r="B12" s="96" t="s">
        <v>11</v>
      </c>
      <c r="C12" s="96"/>
      <c r="D12" s="96"/>
      <c r="E12" s="96"/>
      <c r="F12" s="96"/>
      <c r="G12" s="96"/>
    </row>
    <row r="13" spans="2:7" ht="31.5" customHeight="1" x14ac:dyDescent="0.35">
      <c r="B13" s="32" t="s">
        <v>12</v>
      </c>
      <c r="C13" s="32" t="s">
        <v>13</v>
      </c>
      <c r="D13" s="32" t="s">
        <v>14</v>
      </c>
      <c r="E13" s="32" t="s">
        <v>15</v>
      </c>
      <c r="F13" s="32" t="s">
        <v>16</v>
      </c>
      <c r="G13" s="32" t="s">
        <v>17</v>
      </c>
    </row>
    <row r="14" spans="2:7" ht="19.5" customHeight="1" x14ac:dyDescent="0.35">
      <c r="B14" s="30" t="s">
        <v>18</v>
      </c>
      <c r="C14" s="33" t="s">
        <v>19</v>
      </c>
      <c r="D14" s="34" t="s">
        <v>20</v>
      </c>
      <c r="E14" s="34">
        <f>'198-Net Profit'!D47</f>
        <v>0</v>
      </c>
      <c r="F14" s="34" t="s">
        <v>20</v>
      </c>
      <c r="G14" s="35"/>
    </row>
    <row r="15" spans="2:7" ht="19.5" customHeight="1" x14ac:dyDescent="0.35">
      <c r="B15" s="36" t="s">
        <v>21</v>
      </c>
      <c r="C15" s="37" t="s">
        <v>22</v>
      </c>
      <c r="D15" s="38">
        <f>'197-Sec197 Limits'!D10</f>
        <v>0.11</v>
      </c>
      <c r="E15" s="38">
        <f>'197-Sec197 Limits'!D18</f>
        <v>0</v>
      </c>
      <c r="F15" s="38" t="str">
        <f>'197-Sec197 Limits'!D22</f>
        <v>Headroom (₹ Lakhs)</v>
      </c>
      <c r="G15" s="39" t="str">
        <f>'197-Sec197 Limits'!E22</f>
        <v>Prev Yr Headroom</v>
      </c>
    </row>
    <row r="16" spans="2:7" ht="19.5" customHeight="1" x14ac:dyDescent="0.35">
      <c r="B16" s="30" t="s">
        <v>23</v>
      </c>
      <c r="C16" s="33" t="s">
        <v>22</v>
      </c>
      <c r="D16" s="34">
        <f>'197-Sec197 Limits'!D11</f>
        <v>0.1</v>
      </c>
      <c r="E16" s="34">
        <f>'197-Sec197 Limits'!D19</f>
        <v>0</v>
      </c>
      <c r="F16" s="34">
        <f>'197-Sec197 Limits'!D23</f>
        <v>0</v>
      </c>
      <c r="G16" s="34">
        <f>'197-Sec197 Limits'!E23</f>
        <v>0</v>
      </c>
    </row>
    <row r="17" spans="2:7" ht="19.5" customHeight="1" x14ac:dyDescent="0.35">
      <c r="B17" s="36" t="s">
        <v>24</v>
      </c>
      <c r="C17" s="37" t="s">
        <v>25</v>
      </c>
      <c r="D17" s="38">
        <f>'197-Sec197 Limits'!D12</f>
        <v>0.01</v>
      </c>
      <c r="E17" s="38">
        <f>'197-Sec197 Limits'!D20</f>
        <v>0</v>
      </c>
      <c r="F17" s="38">
        <f>'197-Sec197 Limits'!D24</f>
        <v>0</v>
      </c>
      <c r="G17" s="38">
        <f>'197-Sec197 Limits'!E24</f>
        <v>0</v>
      </c>
    </row>
    <row r="18" spans="2:7" ht="19.5" customHeight="1" x14ac:dyDescent="0.35">
      <c r="B18" s="30" t="s">
        <v>26</v>
      </c>
      <c r="C18" s="33" t="s">
        <v>27</v>
      </c>
      <c r="D18" s="34" t="str">
        <f>'Sch-V'!D30</f>
        <v>Amount (₹ Lakhs)</v>
      </c>
      <c r="E18" s="34">
        <f>'Sch-V'!D33</f>
        <v>0</v>
      </c>
      <c r="F18" s="34" t="str">
        <f>'Sch-V'!D36</f>
        <v>✔ WITHIN Sch V (no SR needed)</v>
      </c>
      <c r="G18" s="35" t="str">
        <f>'Sch-V'!E36</f>
        <v>Final determination</v>
      </c>
    </row>
    <row r="19" spans="2:7" ht="12" customHeight="1" x14ac:dyDescent="0.35"/>
  </sheetData>
  <mergeCells count="10">
    <mergeCell ref="B2:G2"/>
    <mergeCell ref="B3:G3"/>
    <mergeCell ref="B4:G4"/>
    <mergeCell ref="B6:C6"/>
    <mergeCell ref="D6:G6"/>
    <mergeCell ref="D7:G7"/>
    <mergeCell ref="D8:G8"/>
    <mergeCell ref="D9:G9"/>
    <mergeCell ref="D10:G10"/>
    <mergeCell ref="B12:G12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49"/>
  <sheetViews>
    <sheetView showGridLines="0" topLeftCell="A37" zoomScaleNormal="100" workbookViewId="0">
      <selection activeCell="E55" sqref="E55"/>
    </sheetView>
  </sheetViews>
  <sheetFormatPr defaultColWidth="8.7265625" defaultRowHeight="14" x14ac:dyDescent="0.35"/>
  <cols>
    <col min="1" max="1" width="2" style="40" customWidth="1"/>
    <col min="2" max="2" width="6" style="40" customWidth="1"/>
    <col min="3" max="3" width="48" style="40" customWidth="1"/>
    <col min="4" max="6" width="20" style="40" customWidth="1"/>
    <col min="7" max="7" width="23" style="40" customWidth="1"/>
    <col min="8" max="8" width="4" style="40" customWidth="1"/>
    <col min="9" max="16384" width="8.7265625" style="40"/>
  </cols>
  <sheetData>
    <row r="1" spans="2:7" ht="27.75" customHeight="1" x14ac:dyDescent="0.35">
      <c r="B1" s="93" t="s">
        <v>336</v>
      </c>
      <c r="C1" s="93"/>
      <c r="D1" s="93"/>
      <c r="E1" s="93"/>
      <c r="F1" s="93"/>
      <c r="G1" s="93"/>
    </row>
    <row r="2" spans="2:7" ht="18" customHeight="1" x14ac:dyDescent="0.35">
      <c r="B2" s="102" t="s">
        <v>28</v>
      </c>
      <c r="C2" s="102"/>
      <c r="D2" s="102"/>
      <c r="E2" s="102"/>
      <c r="F2" s="102"/>
      <c r="G2" s="102"/>
    </row>
    <row r="3" spans="2:7" x14ac:dyDescent="0.35">
      <c r="B3" s="42"/>
      <c r="C3" s="43" t="s">
        <v>29</v>
      </c>
      <c r="D3" s="43" t="s">
        <v>337</v>
      </c>
      <c r="E3" s="43" t="s">
        <v>129</v>
      </c>
      <c r="F3" s="43"/>
      <c r="G3" s="43" t="s">
        <v>32</v>
      </c>
    </row>
    <row r="4" spans="2:7" ht="21.75" customHeight="1" x14ac:dyDescent="0.35">
      <c r="B4" s="56"/>
      <c r="C4" s="81" t="s">
        <v>33</v>
      </c>
      <c r="D4" s="81" t="s">
        <v>329</v>
      </c>
      <c r="E4" s="81" t="s">
        <v>327</v>
      </c>
      <c r="F4" s="81" t="s">
        <v>328</v>
      </c>
      <c r="G4" s="81"/>
    </row>
    <row r="5" spans="2:7" s="61" customFormat="1" ht="26.25" customHeight="1" x14ac:dyDescent="0.35">
      <c r="B5" s="57"/>
      <c r="C5" s="58" t="s">
        <v>34</v>
      </c>
      <c r="D5" s="59"/>
      <c r="E5" s="59"/>
      <c r="F5" s="59"/>
      <c r="G5" s="60" t="s">
        <v>35</v>
      </c>
    </row>
    <row r="6" spans="2:7" ht="21.75" customHeight="1" x14ac:dyDescent="0.35">
      <c r="B6" s="56"/>
      <c r="C6" s="87" t="s">
        <v>36</v>
      </c>
      <c r="D6" s="87"/>
      <c r="E6" s="87"/>
      <c r="F6" s="87"/>
      <c r="G6" s="87"/>
    </row>
    <row r="7" spans="2:7" s="61" customFormat="1" ht="18" customHeight="1" x14ac:dyDescent="0.35">
      <c r="B7" s="57"/>
      <c r="C7" s="58" t="s">
        <v>37</v>
      </c>
      <c r="D7" s="59"/>
      <c r="E7" s="59"/>
      <c r="F7" s="59"/>
      <c r="G7" s="60" t="s">
        <v>38</v>
      </c>
    </row>
    <row r="8" spans="2:7" s="61" customFormat="1" ht="27" customHeight="1" x14ac:dyDescent="0.35">
      <c r="B8" s="57"/>
      <c r="C8" s="58" t="s">
        <v>39</v>
      </c>
      <c r="D8" s="59"/>
      <c r="E8" s="59"/>
      <c r="F8" s="59"/>
      <c r="G8" s="60" t="s">
        <v>40</v>
      </c>
    </row>
    <row r="9" spans="2:7" s="61" customFormat="1" ht="18" customHeight="1" x14ac:dyDescent="0.35">
      <c r="B9" s="57"/>
      <c r="C9" s="58" t="s">
        <v>41</v>
      </c>
      <c r="D9" s="59"/>
      <c r="E9" s="59"/>
      <c r="F9" s="59"/>
      <c r="G9" s="60" t="s">
        <v>42</v>
      </c>
    </row>
    <row r="10" spans="2:7" s="61" customFormat="1" ht="18" customHeight="1" x14ac:dyDescent="0.35">
      <c r="B10" s="57"/>
      <c r="C10" s="58" t="s">
        <v>43</v>
      </c>
      <c r="D10" s="59"/>
      <c r="E10" s="59"/>
      <c r="F10" s="59"/>
      <c r="G10" s="60" t="s">
        <v>44</v>
      </c>
    </row>
    <row r="11" spans="2:7" s="61" customFormat="1" ht="18" customHeight="1" x14ac:dyDescent="0.35">
      <c r="B11" s="57"/>
      <c r="C11" s="58" t="s">
        <v>45</v>
      </c>
      <c r="D11" s="59"/>
      <c r="E11" s="59"/>
      <c r="F11" s="59"/>
      <c r="G11" s="60" t="s">
        <v>46</v>
      </c>
    </row>
    <row r="12" spans="2:7" s="61" customFormat="1" ht="18" customHeight="1" x14ac:dyDescent="0.35">
      <c r="B12" s="57"/>
      <c r="C12" s="58" t="s">
        <v>47</v>
      </c>
      <c r="D12" s="59"/>
      <c r="E12" s="59"/>
      <c r="F12" s="59"/>
      <c r="G12" s="60" t="s">
        <v>48</v>
      </c>
    </row>
    <row r="13" spans="2:7" ht="18" customHeight="1" x14ac:dyDescent="0.35">
      <c r="B13" s="56"/>
      <c r="C13" s="45" t="s">
        <v>49</v>
      </c>
      <c r="D13" s="46">
        <f>SUM(D7:D12)</f>
        <v>0</v>
      </c>
      <c r="E13" s="46">
        <f>SUM(E7:E12)</f>
        <v>0</v>
      </c>
      <c r="F13" s="46">
        <f>SUM(F7:F12)</f>
        <v>0</v>
      </c>
      <c r="G13" s="56"/>
    </row>
    <row r="14" spans="2:7" ht="21.75" customHeight="1" x14ac:dyDescent="0.35">
      <c r="B14" s="56"/>
      <c r="C14" s="87" t="s">
        <v>50</v>
      </c>
      <c r="D14" s="87"/>
      <c r="E14" s="87"/>
      <c r="F14" s="87"/>
      <c r="G14" s="87"/>
    </row>
    <row r="15" spans="2:7" s="61" customFormat="1" ht="18" customHeight="1" x14ac:dyDescent="0.35">
      <c r="B15" s="57"/>
      <c r="C15" s="58" t="s">
        <v>51</v>
      </c>
      <c r="D15" s="59"/>
      <c r="E15" s="59"/>
      <c r="F15" s="59"/>
      <c r="G15" s="60" t="s">
        <v>52</v>
      </c>
    </row>
    <row r="16" spans="2:7" s="61" customFormat="1" ht="18" customHeight="1" x14ac:dyDescent="0.35">
      <c r="B16" s="57"/>
      <c r="C16" s="58" t="s">
        <v>53</v>
      </c>
      <c r="D16" s="59"/>
      <c r="E16" s="59"/>
      <c r="F16" s="59"/>
      <c r="G16" s="60" t="s">
        <v>54</v>
      </c>
    </row>
    <row r="17" spans="2:7" s="61" customFormat="1" ht="18" customHeight="1" x14ac:dyDescent="0.35">
      <c r="B17" s="57"/>
      <c r="C17" s="58" t="s">
        <v>55</v>
      </c>
      <c r="D17" s="59"/>
      <c r="E17" s="59"/>
      <c r="F17" s="59"/>
      <c r="G17" s="60" t="s">
        <v>56</v>
      </c>
    </row>
    <row r="18" spans="2:7" s="61" customFormat="1" ht="18" customHeight="1" x14ac:dyDescent="0.35">
      <c r="B18" s="57"/>
      <c r="C18" s="58" t="s">
        <v>57</v>
      </c>
      <c r="D18" s="59"/>
      <c r="E18" s="59"/>
      <c r="F18" s="59"/>
      <c r="G18" s="60" t="s">
        <v>58</v>
      </c>
    </row>
    <row r="19" spans="2:7" s="61" customFormat="1" ht="31.5" customHeight="1" x14ac:dyDescent="0.35">
      <c r="B19" s="57"/>
      <c r="C19" s="58" t="s">
        <v>59</v>
      </c>
      <c r="D19" s="59"/>
      <c r="E19" s="59"/>
      <c r="F19" s="59"/>
      <c r="G19" s="60" t="s">
        <v>60</v>
      </c>
    </row>
    <row r="20" spans="2:7" s="61" customFormat="1" ht="18" customHeight="1" x14ac:dyDescent="0.35">
      <c r="B20" s="57"/>
      <c r="C20" s="58" t="s">
        <v>61</v>
      </c>
      <c r="D20" s="59"/>
      <c r="E20" s="59"/>
      <c r="F20" s="59"/>
      <c r="G20" s="60" t="s">
        <v>62</v>
      </c>
    </row>
    <row r="21" spans="2:7" s="61" customFormat="1" ht="18" customHeight="1" x14ac:dyDescent="0.35">
      <c r="B21" s="57"/>
      <c r="C21" s="58" t="s">
        <v>63</v>
      </c>
      <c r="D21" s="59"/>
      <c r="E21" s="59"/>
      <c r="F21" s="59"/>
      <c r="G21" s="60" t="s">
        <v>64</v>
      </c>
    </row>
    <row r="22" spans="2:7" s="61" customFormat="1" ht="18" customHeight="1" x14ac:dyDescent="0.35">
      <c r="B22" s="57"/>
      <c r="C22" s="58" t="s">
        <v>65</v>
      </c>
      <c r="D22" s="59"/>
      <c r="E22" s="59"/>
      <c r="F22" s="59"/>
      <c r="G22" s="60" t="s">
        <v>66</v>
      </c>
    </row>
    <row r="23" spans="2:7" s="61" customFormat="1" ht="18" customHeight="1" x14ac:dyDescent="0.35">
      <c r="B23" s="57"/>
      <c r="C23" s="62" t="s">
        <v>67</v>
      </c>
      <c r="D23" s="63">
        <f>SUM(D15:D22)</f>
        <v>0</v>
      </c>
      <c r="E23" s="63">
        <f>SUM(E15:E22)</f>
        <v>0</v>
      </c>
      <c r="F23" s="63">
        <f>SUM(F15:F22)</f>
        <v>0</v>
      </c>
      <c r="G23" s="57"/>
    </row>
    <row r="24" spans="2:7" ht="21.75" customHeight="1" x14ac:dyDescent="0.35">
      <c r="B24" s="56"/>
      <c r="C24" s="87" t="s">
        <v>68</v>
      </c>
      <c r="D24" s="87"/>
      <c r="E24" s="87"/>
      <c r="F24" s="87"/>
      <c r="G24" s="87"/>
    </row>
    <row r="25" spans="2:7" ht="21.75" customHeight="1" x14ac:dyDescent="0.35">
      <c r="B25" s="56"/>
      <c r="C25" s="47" t="s">
        <v>69</v>
      </c>
      <c r="D25" s="48">
        <f>D5+D13-D23</f>
        <v>0</v>
      </c>
      <c r="E25" s="48">
        <f>E5+E13-E23</f>
        <v>0</v>
      </c>
      <c r="F25" s="48">
        <f>F5+F13-F23</f>
        <v>0</v>
      </c>
      <c r="G25" s="49" t="s">
        <v>18</v>
      </c>
    </row>
    <row r="26" spans="2:7" ht="21.75" customHeight="1" x14ac:dyDescent="0.35">
      <c r="B26" s="56"/>
      <c r="C26" s="87" t="s">
        <v>70</v>
      </c>
      <c r="D26" s="87"/>
      <c r="E26" s="87"/>
      <c r="F26" s="87"/>
      <c r="G26" s="87"/>
    </row>
    <row r="27" spans="2:7" s="61" customFormat="1" ht="18" customHeight="1" x14ac:dyDescent="0.35">
      <c r="B27" s="57"/>
      <c r="C27" s="58" t="s">
        <v>71</v>
      </c>
      <c r="D27" s="59"/>
      <c r="E27" s="59"/>
      <c r="F27" s="59"/>
      <c r="G27" s="60" t="s">
        <v>72</v>
      </c>
    </row>
    <row r="28" spans="2:7" s="61" customFormat="1" ht="18" customHeight="1" x14ac:dyDescent="0.35">
      <c r="B28" s="57"/>
      <c r="C28" s="64" t="s">
        <v>73</v>
      </c>
      <c r="D28" s="65">
        <f>IF(D25&gt;D27,D25-D27,0)</f>
        <v>0</v>
      </c>
      <c r="E28" s="65">
        <f>IF(E25&gt;E27,E25-E27,0)</f>
        <v>0</v>
      </c>
      <c r="F28" s="65">
        <f>IF(F25&gt;F27,F25-F27,0)</f>
        <v>0</v>
      </c>
      <c r="G28" s="60" t="s">
        <v>74</v>
      </c>
    </row>
    <row r="29" spans="2:7" s="61" customFormat="1" ht="18" customHeight="1" x14ac:dyDescent="0.35">
      <c r="B29" s="57"/>
      <c r="C29" s="64" t="s">
        <v>75</v>
      </c>
      <c r="D29" s="66" t="str">
        <f>IF(D28&gt;0,"YES — Sec 197 applies","NO — Schedule V applies")</f>
        <v>NO — Schedule V applies</v>
      </c>
      <c r="E29" s="66" t="str">
        <f>IF(E28&gt;0,"YES — Sec 197 applies","NO — Schedule V applies")</f>
        <v>NO — Schedule V applies</v>
      </c>
      <c r="F29" s="66" t="str">
        <f>IF(F28&gt;0,"YES — Sec 197 applies","NO — Schedule V applies")</f>
        <v>NO — Schedule V applies</v>
      </c>
      <c r="G29" s="60" t="s">
        <v>76</v>
      </c>
    </row>
    <row r="30" spans="2:7" ht="21.75" customHeight="1" x14ac:dyDescent="0.35">
      <c r="B30" s="56"/>
      <c r="C30" s="87" t="s">
        <v>77</v>
      </c>
      <c r="D30" s="87"/>
      <c r="E30" s="87"/>
      <c r="F30" s="87"/>
      <c r="G30" s="87"/>
    </row>
    <row r="31" spans="2:7" s="61" customFormat="1" ht="18" customHeight="1" x14ac:dyDescent="0.35">
      <c r="B31" s="57"/>
      <c r="C31" s="58" t="s">
        <v>78</v>
      </c>
      <c r="D31" s="59">
        <f>+F28</f>
        <v>0</v>
      </c>
      <c r="E31" s="59">
        <v>0</v>
      </c>
      <c r="F31" s="59"/>
      <c r="G31" s="60" t="s">
        <v>79</v>
      </c>
    </row>
    <row r="32" spans="2:7" s="61" customFormat="1" ht="18" customHeight="1" x14ac:dyDescent="0.35">
      <c r="B32" s="57"/>
      <c r="C32" s="58" t="s">
        <v>326</v>
      </c>
      <c r="D32" s="59">
        <f>+E28</f>
        <v>0</v>
      </c>
      <c r="E32" s="59">
        <f>+F28</f>
        <v>0</v>
      </c>
      <c r="F32" s="59"/>
      <c r="G32" s="60" t="s">
        <v>79</v>
      </c>
    </row>
    <row r="33" spans="2:7" s="61" customFormat="1" ht="18" customHeight="1" x14ac:dyDescent="0.35">
      <c r="B33" s="57"/>
      <c r="C33" s="64" t="s">
        <v>80</v>
      </c>
      <c r="D33" s="65">
        <f>D25</f>
        <v>0</v>
      </c>
      <c r="E33" s="65">
        <f>E25</f>
        <v>0</v>
      </c>
      <c r="F33" s="65"/>
      <c r="G33" s="60" t="s">
        <v>81</v>
      </c>
    </row>
    <row r="34" spans="2:7" ht="18" customHeight="1" x14ac:dyDescent="0.35">
      <c r="B34" s="56"/>
      <c r="C34" s="67" t="s">
        <v>82</v>
      </c>
      <c r="D34" s="51">
        <f>AVERAGE(D31:D33)</f>
        <v>0</v>
      </c>
      <c r="E34" s="51">
        <f>AVERAGE(E31:E33)</f>
        <v>0</v>
      </c>
      <c r="F34" s="51"/>
      <c r="G34" s="56"/>
    </row>
    <row r="35" spans="2:7" ht="21.75" customHeight="1" x14ac:dyDescent="0.35">
      <c r="B35" s="56"/>
      <c r="C35" s="87" t="s">
        <v>83</v>
      </c>
      <c r="D35" s="87"/>
      <c r="E35" s="87"/>
      <c r="F35" s="87"/>
      <c r="G35" s="87"/>
    </row>
    <row r="36" spans="2:7" s="61" customFormat="1" ht="18" customHeight="1" x14ac:dyDescent="0.35">
      <c r="B36" s="57"/>
      <c r="C36" s="58" t="s">
        <v>84</v>
      </c>
      <c r="D36" s="59"/>
      <c r="E36" s="59"/>
      <c r="F36" s="59"/>
      <c r="G36" s="60" t="s">
        <v>85</v>
      </c>
    </row>
    <row r="37" spans="2:7" s="61" customFormat="1" ht="18" customHeight="1" x14ac:dyDescent="0.35">
      <c r="B37" s="57"/>
      <c r="C37" s="58" t="s">
        <v>86</v>
      </c>
      <c r="D37" s="59"/>
      <c r="E37" s="59"/>
      <c r="F37" s="59"/>
      <c r="G37" s="60" t="s">
        <v>85</v>
      </c>
    </row>
    <row r="38" spans="2:7" s="61" customFormat="1" ht="18" customHeight="1" x14ac:dyDescent="0.35">
      <c r="B38" s="57"/>
      <c r="C38" s="58" t="s">
        <v>87</v>
      </c>
      <c r="D38" s="59"/>
      <c r="E38" s="59"/>
      <c r="F38" s="59"/>
      <c r="G38" s="60" t="s">
        <v>85</v>
      </c>
    </row>
    <row r="39" spans="2:7" s="61" customFormat="1" ht="18" customHeight="1" x14ac:dyDescent="0.35">
      <c r="B39" s="57"/>
      <c r="C39" s="58" t="s">
        <v>88</v>
      </c>
      <c r="D39" s="59"/>
      <c r="E39" s="59"/>
      <c r="F39" s="59"/>
      <c r="G39" s="60" t="s">
        <v>85</v>
      </c>
    </row>
    <row r="40" spans="2:7" s="61" customFormat="1" ht="18" customHeight="1" x14ac:dyDescent="0.35">
      <c r="B40" s="57"/>
      <c r="C40" s="58" t="s">
        <v>89</v>
      </c>
      <c r="D40" s="59"/>
      <c r="E40" s="59"/>
      <c r="F40" s="59"/>
      <c r="G40" s="60" t="s">
        <v>85</v>
      </c>
    </row>
    <row r="41" spans="2:7" s="61" customFormat="1" ht="18" customHeight="1" x14ac:dyDescent="0.35">
      <c r="B41" s="57"/>
      <c r="C41" s="58" t="s">
        <v>90</v>
      </c>
      <c r="D41" s="59"/>
      <c r="E41" s="59"/>
      <c r="F41" s="59"/>
      <c r="G41" s="60" t="s">
        <v>85</v>
      </c>
    </row>
    <row r="42" spans="2:7" ht="19.5" customHeight="1" x14ac:dyDescent="0.35">
      <c r="B42" s="56"/>
      <c r="C42" s="47" t="s">
        <v>91</v>
      </c>
      <c r="D42" s="48">
        <f>D36+D37+D38-D39-D40-D41</f>
        <v>0</v>
      </c>
      <c r="E42" s="48">
        <f>E36+E37+E38-E39-E40-E41</f>
        <v>0</v>
      </c>
      <c r="F42" s="48"/>
      <c r="G42" s="52" t="s">
        <v>92</v>
      </c>
    </row>
    <row r="43" spans="2:7" ht="7.5" customHeight="1" x14ac:dyDescent="0.35">
      <c r="B43" s="56"/>
    </row>
    <row r="44" spans="2:7" ht="21.75" customHeight="1" thickBot="1" x14ac:dyDescent="0.4">
      <c r="B44" s="56"/>
      <c r="C44" s="87" t="s">
        <v>93</v>
      </c>
      <c r="D44" s="87"/>
      <c r="E44" s="87"/>
      <c r="F44" s="87"/>
      <c r="G44" s="87"/>
    </row>
    <row r="45" spans="2:7" ht="19.5" customHeight="1" thickBot="1" x14ac:dyDescent="0.4">
      <c r="B45" s="56"/>
      <c r="C45" s="68" t="s">
        <v>94</v>
      </c>
      <c r="D45" s="53">
        <f>D25</f>
        <v>0</v>
      </c>
      <c r="E45" s="53">
        <f>E25</f>
        <v>0</v>
      </c>
      <c r="G45" s="54" t="s">
        <v>95</v>
      </c>
    </row>
    <row r="46" spans="2:7" ht="19.5" customHeight="1" thickBot="1" x14ac:dyDescent="0.4">
      <c r="B46" s="56"/>
      <c r="C46" s="68" t="s">
        <v>96</v>
      </c>
      <c r="D46" s="53">
        <f>D28</f>
        <v>0</v>
      </c>
      <c r="E46" s="53">
        <f>E28</f>
        <v>0</v>
      </c>
      <c r="G46" s="54" t="s">
        <v>97</v>
      </c>
    </row>
    <row r="47" spans="2:7" ht="19.5" customHeight="1" thickBot="1" x14ac:dyDescent="0.4">
      <c r="B47" s="56"/>
      <c r="C47" s="68" t="s">
        <v>98</v>
      </c>
      <c r="D47" s="53">
        <f>D34</f>
        <v>0</v>
      </c>
      <c r="E47" s="53">
        <f>E34</f>
        <v>0</v>
      </c>
      <c r="G47" s="54" t="s">
        <v>99</v>
      </c>
    </row>
    <row r="48" spans="2:7" ht="19.5" customHeight="1" thickBot="1" x14ac:dyDescent="0.4">
      <c r="B48" s="56"/>
      <c r="C48" s="68" t="s">
        <v>100</v>
      </c>
      <c r="D48" s="53">
        <f>D42</f>
        <v>0</v>
      </c>
      <c r="E48" s="53">
        <f>E42</f>
        <v>0</v>
      </c>
      <c r="G48" s="54" t="s">
        <v>101</v>
      </c>
    </row>
    <row r="49" spans="2:7" ht="19.5" customHeight="1" thickBot="1" x14ac:dyDescent="0.4">
      <c r="B49" s="56"/>
      <c r="C49" s="68" t="s">
        <v>102</v>
      </c>
      <c r="D49" s="55" t="str">
        <f>D29</f>
        <v>NO — Schedule V applies</v>
      </c>
      <c r="E49" s="55" t="str">
        <f>E29</f>
        <v>NO — Schedule V applies</v>
      </c>
      <c r="G49" s="54" t="s">
        <v>103</v>
      </c>
    </row>
  </sheetData>
  <mergeCells count="9">
    <mergeCell ref="C26:G26"/>
    <mergeCell ref="C30:G30"/>
    <mergeCell ref="C35:G35"/>
    <mergeCell ref="C44:G44"/>
    <mergeCell ref="B1:G1"/>
    <mergeCell ref="B2:G2"/>
    <mergeCell ref="C6:G6"/>
    <mergeCell ref="C14:G14"/>
    <mergeCell ref="C24:G24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F32"/>
  <sheetViews>
    <sheetView showGridLines="0" topLeftCell="A23" zoomScaleNormal="100" workbookViewId="0">
      <selection activeCell="E18" sqref="D18:E18"/>
    </sheetView>
  </sheetViews>
  <sheetFormatPr defaultColWidth="8.7265625" defaultRowHeight="14" x14ac:dyDescent="0.35"/>
  <cols>
    <col min="1" max="1" width="2" style="40" customWidth="1"/>
    <col min="2" max="2" width="5" style="40" customWidth="1"/>
    <col min="3" max="3" width="46" style="40" customWidth="1"/>
    <col min="4" max="5" width="22" style="40" customWidth="1"/>
    <col min="6" max="6" width="31.453125" style="40" customWidth="1"/>
    <col min="7" max="16384" width="8.7265625" style="40"/>
  </cols>
  <sheetData>
    <row r="1" spans="2:6" ht="27.75" customHeight="1" x14ac:dyDescent="0.35">
      <c r="B1" s="93" t="s">
        <v>322</v>
      </c>
      <c r="C1" s="93"/>
      <c r="D1" s="93"/>
      <c r="E1" s="93"/>
      <c r="F1" s="93"/>
    </row>
    <row r="2" spans="2:6" ht="32.25" customHeight="1" x14ac:dyDescent="0.35">
      <c r="B2" s="106" t="s">
        <v>104</v>
      </c>
      <c r="C2" s="106"/>
      <c r="D2" s="106"/>
      <c r="E2" s="106"/>
      <c r="F2" s="106"/>
    </row>
    <row r="3" spans="2:6" ht="19.5" customHeight="1" x14ac:dyDescent="0.35">
      <c r="B3" s="42"/>
      <c r="C3" s="43" t="s">
        <v>29</v>
      </c>
      <c r="D3" s="43" t="s">
        <v>30</v>
      </c>
      <c r="E3" s="43" t="s">
        <v>31</v>
      </c>
      <c r="F3" s="43" t="s">
        <v>105</v>
      </c>
    </row>
    <row r="4" spans="2:6" ht="21.75" customHeight="1" x14ac:dyDescent="0.35">
      <c r="B4" s="56"/>
      <c r="C4" s="87" t="s">
        <v>106</v>
      </c>
      <c r="D4" s="87"/>
      <c r="E4" s="87"/>
      <c r="F4" s="87"/>
    </row>
    <row r="5" spans="2:6" ht="19.5" customHeight="1" x14ac:dyDescent="0.35">
      <c r="B5" s="56"/>
      <c r="C5" s="37" t="s">
        <v>107</v>
      </c>
      <c r="D5" s="69">
        <f>'198-Net Profit'!D45</f>
        <v>0</v>
      </c>
      <c r="E5" s="69">
        <f>'198-Net Profit'!E45</f>
        <v>0</v>
      </c>
      <c r="F5" s="70" t="s">
        <v>108</v>
      </c>
    </row>
    <row r="6" spans="2:6" ht="19.5" customHeight="1" x14ac:dyDescent="0.35">
      <c r="B6" s="56"/>
      <c r="C6" s="37" t="s">
        <v>109</v>
      </c>
      <c r="D6" s="69">
        <f>'198-Net Profit'!D48</f>
        <v>0</v>
      </c>
      <c r="E6" s="69">
        <f>'198-Net Profit'!E48</f>
        <v>0</v>
      </c>
      <c r="F6" s="70" t="s">
        <v>108</v>
      </c>
    </row>
    <row r="7" spans="2:6" ht="19.5" customHeight="1" x14ac:dyDescent="0.35">
      <c r="B7" s="56"/>
      <c r="C7" s="37" t="s">
        <v>110</v>
      </c>
      <c r="D7" s="71" t="str">
        <f>'198-Net Profit'!D49</f>
        <v>NO — Schedule V applies</v>
      </c>
      <c r="E7" s="71" t="str">
        <f>'198-Net Profit'!E49</f>
        <v>NO — Schedule V applies</v>
      </c>
      <c r="F7" s="70" t="s">
        <v>111</v>
      </c>
    </row>
    <row r="8" spans="2:6" ht="21.75" customHeight="1" x14ac:dyDescent="0.35">
      <c r="B8" s="56"/>
      <c r="C8" s="87" t="s">
        <v>112</v>
      </c>
      <c r="D8" s="87"/>
      <c r="E8" s="87"/>
      <c r="F8" s="87"/>
    </row>
    <row r="9" spans="2:6" ht="19.5" customHeight="1" x14ac:dyDescent="0.35">
      <c r="B9" s="42"/>
      <c r="C9" s="32" t="s">
        <v>113</v>
      </c>
      <c r="D9" s="32" t="s">
        <v>114</v>
      </c>
      <c r="E9" s="32" t="s">
        <v>115</v>
      </c>
      <c r="F9" s="32" t="s">
        <v>13</v>
      </c>
    </row>
    <row r="10" spans="2:6" ht="19.5" customHeight="1" x14ac:dyDescent="0.35">
      <c r="B10" s="56"/>
      <c r="C10" s="33" t="s">
        <v>116</v>
      </c>
      <c r="D10" s="72">
        <v>0.11</v>
      </c>
      <c r="E10" s="46">
        <f>E5*D10</f>
        <v>0</v>
      </c>
      <c r="F10" s="73" t="s">
        <v>22</v>
      </c>
    </row>
    <row r="11" spans="2:6" ht="19.5" customHeight="1" x14ac:dyDescent="0.35">
      <c r="B11" s="56"/>
      <c r="C11" s="37" t="s">
        <v>117</v>
      </c>
      <c r="D11" s="72">
        <v>0.1</v>
      </c>
      <c r="E11" s="46">
        <f>E5*D11</f>
        <v>0</v>
      </c>
      <c r="F11" s="73" t="s">
        <v>118</v>
      </c>
    </row>
    <row r="12" spans="2:6" ht="19.5" customHeight="1" x14ac:dyDescent="0.35">
      <c r="B12" s="56"/>
      <c r="C12" s="33" t="s">
        <v>119</v>
      </c>
      <c r="D12" s="72">
        <v>0.01</v>
      </c>
      <c r="E12" s="46">
        <f>E5*D12</f>
        <v>0</v>
      </c>
      <c r="F12" s="73" t="s">
        <v>120</v>
      </c>
    </row>
    <row r="13" spans="2:6" ht="19.5" customHeight="1" x14ac:dyDescent="0.35">
      <c r="B13" s="56"/>
      <c r="C13" s="37" t="s">
        <v>121</v>
      </c>
      <c r="D13" s="72">
        <v>0.03</v>
      </c>
      <c r="E13" s="46">
        <f>E5*D13</f>
        <v>0</v>
      </c>
      <c r="F13" s="73" t="s">
        <v>122</v>
      </c>
    </row>
    <row r="14" spans="2:6" ht="19.5" customHeight="1" x14ac:dyDescent="0.35">
      <c r="B14" s="56"/>
      <c r="C14" s="33" t="s">
        <v>123</v>
      </c>
      <c r="D14" s="72">
        <v>0.05</v>
      </c>
      <c r="E14" s="46">
        <f>E5*D14</f>
        <v>0</v>
      </c>
      <c r="F14" s="73" t="s">
        <v>22</v>
      </c>
    </row>
    <row r="15" spans="2:6" ht="19.5" customHeight="1" x14ac:dyDescent="0.35">
      <c r="B15" s="56"/>
      <c r="C15" s="37" t="s">
        <v>124</v>
      </c>
      <c r="D15" s="74" t="s">
        <v>331</v>
      </c>
      <c r="E15" s="50">
        <v>0</v>
      </c>
      <c r="F15" s="73" t="s">
        <v>125</v>
      </c>
    </row>
    <row r="16" spans="2:6" ht="21.75" customHeight="1" x14ac:dyDescent="0.35">
      <c r="B16" s="56"/>
      <c r="C16" s="87" t="s">
        <v>126</v>
      </c>
      <c r="D16" s="87"/>
      <c r="E16" s="87"/>
      <c r="F16" s="87"/>
    </row>
    <row r="17" spans="2:6" ht="19.5" customHeight="1" x14ac:dyDescent="0.35">
      <c r="B17" s="42"/>
      <c r="C17" s="32" t="s">
        <v>127</v>
      </c>
      <c r="D17" s="32" t="s">
        <v>128</v>
      </c>
      <c r="E17" s="32" t="s">
        <v>129</v>
      </c>
      <c r="F17" s="32"/>
    </row>
    <row r="18" spans="2:6" ht="19.5" customHeight="1" x14ac:dyDescent="0.35">
      <c r="B18" s="56"/>
      <c r="C18" s="75" t="s">
        <v>130</v>
      </c>
      <c r="D18" s="44"/>
      <c r="E18" s="44"/>
      <c r="F18" s="56"/>
    </row>
    <row r="19" spans="2:6" ht="19.5" customHeight="1" x14ac:dyDescent="0.35">
      <c r="B19" s="56"/>
      <c r="C19" s="75" t="s">
        <v>131</v>
      </c>
      <c r="D19" s="44"/>
      <c r="E19" s="44"/>
      <c r="F19" s="56"/>
    </row>
    <row r="20" spans="2:6" ht="19.5" customHeight="1" x14ac:dyDescent="0.35">
      <c r="B20" s="56"/>
      <c r="C20" s="75" t="s">
        <v>132</v>
      </c>
      <c r="D20" s="44"/>
      <c r="E20" s="44">
        <v>0</v>
      </c>
      <c r="F20" s="56"/>
    </row>
    <row r="21" spans="2:6" ht="21.75" customHeight="1" x14ac:dyDescent="0.35">
      <c r="B21" s="56"/>
      <c r="C21" s="87" t="s">
        <v>133</v>
      </c>
      <c r="D21" s="87"/>
      <c r="E21" s="87"/>
      <c r="F21" s="87"/>
    </row>
    <row r="22" spans="2:6" ht="19.5" customHeight="1" x14ac:dyDescent="0.35">
      <c r="B22" s="42"/>
      <c r="C22" s="76" t="s">
        <v>127</v>
      </c>
      <c r="D22" s="76" t="s">
        <v>134</v>
      </c>
      <c r="E22" s="76" t="s">
        <v>135</v>
      </c>
      <c r="F22" s="76" t="s">
        <v>136</v>
      </c>
    </row>
    <row r="23" spans="2:6" ht="19.5" customHeight="1" x14ac:dyDescent="0.35">
      <c r="B23" s="56"/>
      <c r="C23" s="30" t="s">
        <v>137</v>
      </c>
      <c r="D23" s="46">
        <f>E10-D18</f>
        <v>0</v>
      </c>
      <c r="E23" s="50">
        <f>E10-E19</f>
        <v>0</v>
      </c>
      <c r="F23" s="35" t="str">
        <f>IF(D23&gt;=0,"✔ WITHIN LIMIT","✘ LIMIT BREACHED")</f>
        <v>✔ WITHIN LIMIT</v>
      </c>
    </row>
    <row r="24" spans="2:6" ht="19.5" customHeight="1" x14ac:dyDescent="0.35">
      <c r="B24" s="56"/>
      <c r="C24" s="36" t="s">
        <v>138</v>
      </c>
      <c r="D24" s="46">
        <f>E11-D19</f>
        <v>0</v>
      </c>
      <c r="E24" s="50">
        <f>E11-E19</f>
        <v>0</v>
      </c>
      <c r="F24" s="35" t="str">
        <f>IF(D24&gt;=0,"✔ WITHIN LIMIT","✘ LIMIT BREACHED")</f>
        <v>✔ WITHIN LIMIT</v>
      </c>
    </row>
    <row r="25" spans="2:6" ht="19.5" customHeight="1" x14ac:dyDescent="0.35">
      <c r="B25" s="56"/>
      <c r="C25" s="30" t="s">
        <v>139</v>
      </c>
      <c r="D25" s="46">
        <f>E12-D20</f>
        <v>0</v>
      </c>
      <c r="E25" s="50">
        <f>E12-E20</f>
        <v>0</v>
      </c>
      <c r="F25" s="35" t="str">
        <f>IF(D25&gt;=0,"✔ WITHIN LIMIT","✘ LIMIT BREACHED")</f>
        <v>✔ WITHIN LIMIT</v>
      </c>
    </row>
    <row r="26" spans="2:6" ht="21.75" customHeight="1" x14ac:dyDescent="0.35">
      <c r="B26" s="56"/>
      <c r="C26" s="87" t="s">
        <v>140</v>
      </c>
      <c r="D26" s="87"/>
      <c r="E26" s="87"/>
      <c r="F26" s="87"/>
    </row>
    <row r="27" spans="2:6" ht="24" customHeight="1" x14ac:dyDescent="0.35">
      <c r="B27" s="56"/>
      <c r="C27" s="105" t="s">
        <v>141</v>
      </c>
      <c r="D27" s="105"/>
      <c r="E27" s="105"/>
      <c r="F27" s="73" t="s">
        <v>142</v>
      </c>
    </row>
    <row r="28" spans="2:6" ht="24" customHeight="1" x14ac:dyDescent="0.35">
      <c r="B28" s="56"/>
      <c r="C28" s="103" t="s">
        <v>143</v>
      </c>
      <c r="D28" s="103"/>
      <c r="E28" s="103"/>
      <c r="F28" s="73" t="s">
        <v>144</v>
      </c>
    </row>
    <row r="29" spans="2:6" ht="24" customHeight="1" x14ac:dyDescent="0.35">
      <c r="B29" s="56"/>
      <c r="C29" s="104" t="s">
        <v>145</v>
      </c>
      <c r="D29" s="104"/>
      <c r="E29" s="104"/>
      <c r="F29" s="73" t="s">
        <v>146</v>
      </c>
    </row>
    <row r="30" spans="2:6" ht="24" customHeight="1" x14ac:dyDescent="0.35">
      <c r="B30" s="56"/>
      <c r="C30" s="103" t="s">
        <v>147</v>
      </c>
      <c r="D30" s="103"/>
      <c r="E30" s="103"/>
      <c r="F30" s="73" t="s">
        <v>148</v>
      </c>
    </row>
    <row r="31" spans="2:6" ht="24" customHeight="1" x14ac:dyDescent="0.35">
      <c r="B31" s="56"/>
      <c r="C31" s="104" t="s">
        <v>149</v>
      </c>
      <c r="D31" s="104"/>
      <c r="E31" s="104"/>
      <c r="F31" s="73" t="s">
        <v>150</v>
      </c>
    </row>
    <row r="32" spans="2:6" ht="24" customHeight="1" x14ac:dyDescent="0.35">
      <c r="B32" s="56"/>
      <c r="C32" s="103" t="s">
        <v>151</v>
      </c>
      <c r="D32" s="103"/>
      <c r="E32" s="103"/>
      <c r="F32" s="73" t="s">
        <v>152</v>
      </c>
    </row>
  </sheetData>
  <mergeCells count="13">
    <mergeCell ref="B1:F1"/>
    <mergeCell ref="B2:F2"/>
    <mergeCell ref="C4:F4"/>
    <mergeCell ref="C8:F8"/>
    <mergeCell ref="C16:F16"/>
    <mergeCell ref="C30:E30"/>
    <mergeCell ref="C31:E31"/>
    <mergeCell ref="C32:E32"/>
    <mergeCell ref="C21:F21"/>
    <mergeCell ref="C26:F26"/>
    <mergeCell ref="C27:E27"/>
    <mergeCell ref="C28:E28"/>
    <mergeCell ref="C29:E29"/>
  </mergeCells>
  <conditionalFormatting sqref="F23:F25">
    <cfRule type="expression" dxfId="16" priority="2">
      <formula>ISNUMBER(SEARCH("WITHIN",F23))</formula>
    </cfRule>
    <cfRule type="expression" dxfId="15" priority="3">
      <formula>ISNUMBER(SEARCH("BREACHED",F23))</formula>
    </cfRule>
  </conditionalFormatting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G39"/>
  <sheetViews>
    <sheetView showGridLines="0" topLeftCell="A25" zoomScaleNormal="100" workbookViewId="0">
      <selection activeCell="D15" sqref="D15"/>
    </sheetView>
  </sheetViews>
  <sheetFormatPr defaultColWidth="8.7265625" defaultRowHeight="14" x14ac:dyDescent="0.35"/>
  <cols>
    <col min="1" max="1" width="2" style="40" customWidth="1"/>
    <col min="2" max="2" width="5" style="40" customWidth="1"/>
    <col min="3" max="3" width="48" style="40" customWidth="1"/>
    <col min="4" max="4" width="33.54296875" style="40" customWidth="1"/>
    <col min="5" max="6" width="22" style="40" customWidth="1"/>
    <col min="7" max="7" width="14.1796875" style="40" bestFit="1" customWidth="1"/>
    <col min="8" max="16384" width="8.7265625" style="40"/>
  </cols>
  <sheetData>
    <row r="1" spans="2:7" ht="27.75" customHeight="1" x14ac:dyDescent="0.35">
      <c r="B1" s="93" t="s">
        <v>153</v>
      </c>
      <c r="C1" s="93"/>
      <c r="D1" s="93"/>
      <c r="E1" s="93"/>
      <c r="F1" s="93"/>
    </row>
    <row r="2" spans="2:7" ht="42" customHeight="1" x14ac:dyDescent="0.35">
      <c r="B2" s="94" t="s">
        <v>154</v>
      </c>
      <c r="C2" s="94"/>
      <c r="D2" s="94"/>
      <c r="E2" s="94"/>
      <c r="F2" s="94"/>
    </row>
    <row r="3" spans="2:7" ht="21.75" customHeight="1" x14ac:dyDescent="0.35">
      <c r="B3" s="56"/>
      <c r="C3" s="87" t="s">
        <v>155</v>
      </c>
      <c r="D3" s="87"/>
      <c r="E3" s="87"/>
      <c r="F3" s="87"/>
    </row>
    <row r="4" spans="2:7" x14ac:dyDescent="0.35">
      <c r="B4" s="56"/>
      <c r="C4" s="39" t="s">
        <v>156</v>
      </c>
      <c r="D4" s="92" t="s">
        <v>330</v>
      </c>
      <c r="E4" s="92"/>
      <c r="F4" s="92"/>
    </row>
    <row r="5" spans="2:7" ht="23" x14ac:dyDescent="0.35">
      <c r="B5" s="56"/>
      <c r="C5" s="35" t="s">
        <v>157</v>
      </c>
      <c r="D5" s="92" t="s">
        <v>330</v>
      </c>
      <c r="E5" s="92"/>
      <c r="F5" s="92"/>
    </row>
    <row r="6" spans="2:7" ht="23" x14ac:dyDescent="0.35">
      <c r="B6" s="56"/>
      <c r="C6" s="39" t="s">
        <v>158</v>
      </c>
      <c r="D6" s="92" t="s">
        <v>330</v>
      </c>
      <c r="E6" s="92"/>
      <c r="F6" s="92"/>
    </row>
    <row r="7" spans="2:7" ht="23" x14ac:dyDescent="0.35">
      <c r="B7" s="56"/>
      <c r="C7" s="35" t="s">
        <v>159</v>
      </c>
      <c r="D7" s="92" t="s">
        <v>330</v>
      </c>
      <c r="E7" s="92"/>
      <c r="F7" s="92"/>
    </row>
    <row r="8" spans="2:7" ht="23" x14ac:dyDescent="0.35">
      <c r="B8" s="56"/>
      <c r="C8" s="39" t="s">
        <v>160</v>
      </c>
      <c r="D8" s="92" t="s">
        <v>330</v>
      </c>
      <c r="E8" s="92"/>
      <c r="F8" s="92"/>
    </row>
    <row r="9" spans="2:7" ht="23" x14ac:dyDescent="0.35">
      <c r="B9" s="56"/>
      <c r="C9" s="35" t="s">
        <v>161</v>
      </c>
      <c r="D9" s="92" t="s">
        <v>330</v>
      </c>
      <c r="E9" s="92"/>
      <c r="F9" s="92"/>
    </row>
    <row r="10" spans="2:7" ht="23" x14ac:dyDescent="0.35">
      <c r="B10" s="56"/>
      <c r="C10" s="39" t="s">
        <v>162</v>
      </c>
      <c r="D10" s="92" t="s">
        <v>330</v>
      </c>
      <c r="E10" s="92"/>
      <c r="F10" s="92"/>
    </row>
    <row r="11" spans="2:7" ht="23" x14ac:dyDescent="0.35">
      <c r="B11" s="56"/>
      <c r="C11" s="35" t="s">
        <v>163</v>
      </c>
      <c r="D11" s="92" t="s">
        <v>330</v>
      </c>
      <c r="E11" s="92"/>
      <c r="F11" s="92"/>
    </row>
    <row r="12" spans="2:7" ht="7.5" customHeight="1" x14ac:dyDescent="0.35">
      <c r="B12" s="56"/>
    </row>
    <row r="13" spans="2:7" ht="21.75" customHeight="1" x14ac:dyDescent="0.35">
      <c r="B13" s="56"/>
      <c r="C13" s="87" t="s">
        <v>164</v>
      </c>
      <c r="D13" s="87"/>
      <c r="E13" s="87"/>
      <c r="F13" s="87"/>
    </row>
    <row r="14" spans="2:7" ht="41.25" customHeight="1" x14ac:dyDescent="0.35">
      <c r="B14" s="42"/>
      <c r="C14" s="43" t="s">
        <v>165</v>
      </c>
      <c r="D14" s="43" t="s">
        <v>323</v>
      </c>
      <c r="E14" s="43" t="s">
        <v>324</v>
      </c>
      <c r="F14" s="43" t="s">
        <v>166</v>
      </c>
    </row>
    <row r="15" spans="2:7" ht="21.75" customHeight="1" x14ac:dyDescent="0.35">
      <c r="B15" s="56"/>
      <c r="C15" s="30" t="s">
        <v>332</v>
      </c>
      <c r="D15" s="84">
        <v>6000000</v>
      </c>
      <c r="E15" s="89" t="s">
        <v>325</v>
      </c>
      <c r="F15" s="73" t="s">
        <v>167</v>
      </c>
    </row>
    <row r="16" spans="2:7" ht="21.75" customHeight="1" x14ac:dyDescent="0.35">
      <c r="B16" s="56"/>
      <c r="C16" s="36" t="s">
        <v>333</v>
      </c>
      <c r="D16" s="85">
        <v>8400000</v>
      </c>
      <c r="E16" s="90"/>
      <c r="F16" s="73" t="s">
        <v>168</v>
      </c>
      <c r="G16" s="83">
        <f>500*100000</f>
        <v>50000000</v>
      </c>
    </row>
    <row r="17" spans="2:6" ht="21.75" customHeight="1" x14ac:dyDescent="0.35">
      <c r="B17" s="56"/>
      <c r="C17" s="30" t="s">
        <v>334</v>
      </c>
      <c r="D17" s="84">
        <v>12000000</v>
      </c>
      <c r="E17" s="90"/>
      <c r="F17" s="73" t="s">
        <v>169</v>
      </c>
    </row>
    <row r="18" spans="2:6" ht="21.75" customHeight="1" x14ac:dyDescent="0.35">
      <c r="B18" s="56"/>
      <c r="C18" s="36" t="s">
        <v>335</v>
      </c>
      <c r="D18" s="82" t="str">
        <f>IF(D22&gt;=25000, 120+(D22-25000)*0.0001, "N/A — Slab IV not applicable")</f>
        <v>N/A — Slab IV not applicable</v>
      </c>
      <c r="E18" s="91"/>
      <c r="F18" s="73" t="s">
        <v>170</v>
      </c>
    </row>
    <row r="19" spans="2:6" ht="7.5" customHeight="1" x14ac:dyDescent="0.35">
      <c r="B19" s="56"/>
    </row>
    <row r="20" spans="2:6" ht="21.75" customHeight="1" x14ac:dyDescent="0.35">
      <c r="B20" s="56"/>
      <c r="C20" s="87" t="s">
        <v>171</v>
      </c>
      <c r="D20" s="87"/>
      <c r="E20" s="87"/>
      <c r="F20" s="87"/>
    </row>
    <row r="21" spans="2:6" ht="19.5" customHeight="1" x14ac:dyDescent="0.35">
      <c r="B21" s="42"/>
      <c r="C21" s="43" t="s">
        <v>12</v>
      </c>
      <c r="D21" s="43" t="s">
        <v>172</v>
      </c>
      <c r="E21" s="43" t="s">
        <v>166</v>
      </c>
      <c r="F21" s="43"/>
    </row>
    <row r="22" spans="2:6" ht="21.75" customHeight="1" x14ac:dyDescent="0.35">
      <c r="B22" s="56"/>
      <c r="C22" s="33" t="s">
        <v>173</v>
      </c>
      <c r="D22" s="77">
        <f>+'198-Net Profit'!D48/100000</f>
        <v>0</v>
      </c>
      <c r="E22" s="86" t="s">
        <v>81</v>
      </c>
      <c r="F22" s="86"/>
    </row>
    <row r="23" spans="2:6" ht="21.75" customHeight="1" x14ac:dyDescent="0.35">
      <c r="B23" s="56"/>
      <c r="C23" s="37" t="s">
        <v>174</v>
      </c>
      <c r="D23" s="77">
        <f>+'198-Net Profit'!D47/100000</f>
        <v>0</v>
      </c>
      <c r="E23" s="86" t="s">
        <v>81</v>
      </c>
      <c r="F23" s="86"/>
    </row>
    <row r="24" spans="2:6" ht="21.75" customHeight="1" x14ac:dyDescent="0.35">
      <c r="B24" s="56"/>
      <c r="C24" s="33" t="s">
        <v>175</v>
      </c>
      <c r="D24" s="78" t="str">
        <f>IF(D22&lt;0,"Slab I — ≤ NIL/Neg",IF(D22&lt;500,"Slab I — &lt; ₹500L",IF(D22&lt;10000,"Slab II — &lt; ₹10,000L",IF(D22&lt;25000,"Slab III — &lt; ₹25,000L","Slab IV — ≥ ₹25,000L"))))</f>
        <v>Slab I — &lt; ₹500L</v>
      </c>
      <c r="E24" s="86" t="s">
        <v>176</v>
      </c>
      <c r="F24" s="86"/>
    </row>
    <row r="25" spans="2:6" ht="21.75" customHeight="1" x14ac:dyDescent="0.35">
      <c r="B25" s="56"/>
      <c r="C25" s="37" t="s">
        <v>177</v>
      </c>
      <c r="D25" s="46">
        <f>IF(D22&lt;0,60,IF(D22&lt;500,60,IF(D22&lt;10000,84,IF(D22&lt;25000,120,120+(D22-25000)*0.0001))))</f>
        <v>60</v>
      </c>
      <c r="E25" s="86" t="s">
        <v>178</v>
      </c>
      <c r="F25" s="86"/>
    </row>
    <row r="26" spans="2:6" ht="21.75" customHeight="1" x14ac:dyDescent="0.35">
      <c r="B26" s="56"/>
      <c r="C26" s="33" t="s">
        <v>179</v>
      </c>
      <c r="D26" s="46">
        <f>IF(D22&lt;0,84,IF(D22&lt;500,84,IF(D22&lt;10000,120,IF(D22&lt;25000,168,168+(D22-25000)*0.0001))))</f>
        <v>84</v>
      </c>
      <c r="E26" s="86" t="s">
        <v>180</v>
      </c>
      <c r="F26" s="86"/>
    </row>
    <row r="27" spans="2:6" ht="21.75" customHeight="1" x14ac:dyDescent="0.35">
      <c r="B27" s="56"/>
      <c r="C27" s="37" t="s">
        <v>181</v>
      </c>
      <c r="D27" s="78" t="str">
        <f>IF(D29&gt;D30,"YES — Pass Special Resolution","NO — Within without-SR limit")</f>
        <v>NO — Within without-SR limit</v>
      </c>
      <c r="E27" s="86" t="s">
        <v>182</v>
      </c>
      <c r="F27" s="86"/>
    </row>
    <row r="28" spans="2:6" ht="7.5" customHeight="1" x14ac:dyDescent="0.35">
      <c r="B28" s="56"/>
    </row>
    <row r="29" spans="2:6" ht="21.75" customHeight="1" x14ac:dyDescent="0.35">
      <c r="B29" s="56"/>
      <c r="C29" s="87" t="s">
        <v>183</v>
      </c>
      <c r="D29" s="87"/>
      <c r="E29" s="87"/>
      <c r="F29" s="87"/>
    </row>
    <row r="30" spans="2:6" ht="19.5" customHeight="1" x14ac:dyDescent="0.35">
      <c r="B30" s="42"/>
      <c r="C30" s="76" t="s">
        <v>12</v>
      </c>
      <c r="D30" s="76" t="s">
        <v>184</v>
      </c>
      <c r="E30" s="76" t="s">
        <v>17</v>
      </c>
      <c r="F30" s="76"/>
    </row>
    <row r="31" spans="2:6" ht="21.75" customHeight="1" x14ac:dyDescent="0.35">
      <c r="B31" s="56"/>
      <c r="C31" s="30" t="s">
        <v>185</v>
      </c>
      <c r="D31" s="46">
        <f>D25</f>
        <v>60</v>
      </c>
      <c r="E31" s="86" t="s">
        <v>186</v>
      </c>
      <c r="F31" s="86"/>
    </row>
    <row r="32" spans="2:6" ht="21.75" customHeight="1" x14ac:dyDescent="0.35">
      <c r="B32" s="56"/>
      <c r="C32" s="36" t="s">
        <v>187</v>
      </c>
      <c r="D32" s="46">
        <f>D26</f>
        <v>84</v>
      </c>
      <c r="E32" s="86" t="s">
        <v>186</v>
      </c>
      <c r="F32" s="86"/>
    </row>
    <row r="33" spans="2:6" ht="21.75" customHeight="1" x14ac:dyDescent="0.35">
      <c r="B33" s="56"/>
      <c r="C33" s="33" t="s">
        <v>188</v>
      </c>
      <c r="D33" s="44">
        <f>+'198-Net Profit'!D13/100000</f>
        <v>0</v>
      </c>
      <c r="E33" s="86" t="s">
        <v>189</v>
      </c>
      <c r="F33" s="86"/>
    </row>
    <row r="34" spans="2:6" ht="21.75" customHeight="1" x14ac:dyDescent="0.35">
      <c r="B34" s="56"/>
      <c r="C34" s="37" t="s">
        <v>190</v>
      </c>
      <c r="D34" s="46">
        <f>IF(D33="","",D31-D33)</f>
        <v>60</v>
      </c>
      <c r="E34" s="86" t="s">
        <v>191</v>
      </c>
      <c r="F34" s="86"/>
    </row>
    <row r="35" spans="2:6" ht="21.75" customHeight="1" x14ac:dyDescent="0.35">
      <c r="B35" s="56"/>
      <c r="C35" s="33" t="s">
        <v>192</v>
      </c>
      <c r="D35" s="46">
        <f>IF(D33="","",D32-D33)</f>
        <v>84</v>
      </c>
      <c r="E35" s="86" t="s">
        <v>193</v>
      </c>
      <c r="F35" s="86"/>
    </row>
    <row r="36" spans="2:6" ht="21.75" customHeight="1" x14ac:dyDescent="0.35">
      <c r="B36" s="56"/>
      <c r="C36" s="79" t="s">
        <v>136</v>
      </c>
      <c r="D36" s="80" t="str">
        <f>IF(D33="","Enter actual remuneration →",IF(D33&lt;=D31,"✔ WITHIN Sch V (no SR needed)",IF(D33&lt;=D32,"⚠ SR needed — within SR limit","✘ EXCEEDS Schedule V ceiling")))</f>
        <v>✔ WITHIN Sch V (no SR needed)</v>
      </c>
      <c r="E36" s="86" t="s">
        <v>194</v>
      </c>
      <c r="F36" s="86"/>
    </row>
    <row r="37" spans="2:6" ht="7.5" customHeight="1" x14ac:dyDescent="0.35">
      <c r="B37" s="56"/>
    </row>
    <row r="38" spans="2:6" ht="21.75" customHeight="1" x14ac:dyDescent="0.35">
      <c r="B38" s="56"/>
      <c r="C38" s="87" t="s">
        <v>195</v>
      </c>
      <c r="D38" s="87"/>
      <c r="E38" s="87"/>
      <c r="F38" s="87"/>
    </row>
    <row r="39" spans="2:6" ht="41.25" customHeight="1" x14ac:dyDescent="0.35">
      <c r="B39" s="56"/>
      <c r="C39" s="88" t="s">
        <v>196</v>
      </c>
      <c r="D39" s="88"/>
      <c r="E39" s="88"/>
      <c r="F39" s="88"/>
    </row>
  </sheetData>
  <mergeCells count="29">
    <mergeCell ref="B1:F1"/>
    <mergeCell ref="B2:F2"/>
    <mergeCell ref="C3:F3"/>
    <mergeCell ref="D4:F4"/>
    <mergeCell ref="D5:F5"/>
    <mergeCell ref="D6:F6"/>
    <mergeCell ref="D7:F7"/>
    <mergeCell ref="D8:F8"/>
    <mergeCell ref="D9:F9"/>
    <mergeCell ref="D10:F10"/>
    <mergeCell ref="D11:F11"/>
    <mergeCell ref="C13:F13"/>
    <mergeCell ref="C20:F20"/>
    <mergeCell ref="E22:F22"/>
    <mergeCell ref="E23:F23"/>
    <mergeCell ref="E36:F36"/>
    <mergeCell ref="C38:F38"/>
    <mergeCell ref="C39:F39"/>
    <mergeCell ref="E15:E18"/>
    <mergeCell ref="E31:F31"/>
    <mergeCell ref="E32:F32"/>
    <mergeCell ref="E33:F33"/>
    <mergeCell ref="E34:F34"/>
    <mergeCell ref="E35:F35"/>
    <mergeCell ref="E24:F24"/>
    <mergeCell ref="E25:F25"/>
    <mergeCell ref="E26:F26"/>
    <mergeCell ref="E27:F27"/>
    <mergeCell ref="C29:F29"/>
  </mergeCells>
  <conditionalFormatting sqref="D36">
    <cfRule type="expression" dxfId="14" priority="2">
      <formula>ISNUMBER(SEARCH("WITHIN",D36))</formula>
    </cfRule>
    <cfRule type="expression" dxfId="13" priority="3">
      <formula>ISNUMBER(SEARCH("EXCEEDS",D36))</formula>
    </cfRule>
    <cfRule type="expression" dxfId="12" priority="4">
      <formula>ISNUMBER(SEARCH("SR needed",D36))</formula>
    </cfRule>
  </conditionalFormatting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O30"/>
  <sheetViews>
    <sheetView showGridLines="0" topLeftCell="A14" zoomScaleNormal="100" workbookViewId="0">
      <selection activeCell="I22" sqref="I22"/>
    </sheetView>
  </sheetViews>
  <sheetFormatPr defaultColWidth="8.7265625" defaultRowHeight="14.5" x14ac:dyDescent="0.35"/>
  <cols>
    <col min="1" max="1" width="2" customWidth="1"/>
    <col min="2" max="2" width="22" customWidth="1"/>
    <col min="3" max="4" width="16" customWidth="1"/>
    <col min="5" max="14" width="14" customWidth="1"/>
    <col min="15" max="15" width="4" customWidth="1"/>
  </cols>
  <sheetData>
    <row r="1" spans="2:15" ht="30" customHeight="1" x14ac:dyDescent="0.35">
      <c r="B1" s="107" t="s">
        <v>197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</row>
    <row r="2" spans="2:15" ht="18" customHeight="1" x14ac:dyDescent="0.35">
      <c r="B2" s="108" t="s">
        <v>198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</row>
    <row r="3" spans="2:15" ht="36" customHeight="1" x14ac:dyDescent="0.35">
      <c r="B3" s="9" t="s">
        <v>199</v>
      </c>
      <c r="C3" s="9" t="s">
        <v>200</v>
      </c>
      <c r="D3" s="9" t="s">
        <v>201</v>
      </c>
      <c r="E3" s="9" t="s">
        <v>202</v>
      </c>
      <c r="F3" s="9" t="s">
        <v>203</v>
      </c>
      <c r="G3" s="9" t="s">
        <v>204</v>
      </c>
      <c r="H3" s="9" t="s">
        <v>205</v>
      </c>
      <c r="I3" s="9" t="s">
        <v>206</v>
      </c>
      <c r="J3" s="9" t="s">
        <v>207</v>
      </c>
      <c r="K3" s="9" t="s">
        <v>208</v>
      </c>
      <c r="L3" s="9" t="s">
        <v>209</v>
      </c>
      <c r="M3" s="9" t="s">
        <v>210</v>
      </c>
      <c r="N3" s="9" t="s">
        <v>211</v>
      </c>
      <c r="O3" s="9" t="s">
        <v>212</v>
      </c>
    </row>
    <row r="4" spans="2:15" ht="21.75" customHeight="1" x14ac:dyDescent="0.35">
      <c r="B4" s="1"/>
      <c r="C4" s="1"/>
      <c r="D4" s="1"/>
      <c r="E4" s="1"/>
      <c r="F4" s="6"/>
      <c r="G4" s="6"/>
      <c r="H4" s="6"/>
      <c r="I4" s="6"/>
      <c r="J4" s="6"/>
      <c r="K4" s="6"/>
      <c r="L4" s="6"/>
      <c r="M4" s="7">
        <f t="shared" ref="M4:M13" si="0">SUM(G4:L4)</f>
        <v>0</v>
      </c>
      <c r="N4" s="10" t="str">
        <f>IF(M4=0,"—",IF(M4&lt;='197-Sec197 Limits'!D11,"✔ OK","⚠ Check"))</f>
        <v>—</v>
      </c>
      <c r="O4" s="1"/>
    </row>
    <row r="5" spans="2:15" ht="21.75" customHeight="1" x14ac:dyDescent="0.35">
      <c r="B5" s="1"/>
      <c r="C5" s="1"/>
      <c r="D5" s="1"/>
      <c r="E5" s="1"/>
      <c r="F5" s="6"/>
      <c r="G5" s="6"/>
      <c r="H5" s="6"/>
      <c r="I5" s="6"/>
      <c r="J5" s="6"/>
      <c r="K5" s="6"/>
      <c r="L5" s="6"/>
      <c r="M5" s="7">
        <f t="shared" si="0"/>
        <v>0</v>
      </c>
      <c r="N5" s="10" t="str">
        <f>IF(M5=0,"—",IF(M5&lt;='197-Sec197 Limits'!D11,"✔ OK","⚠ Check"))</f>
        <v>—</v>
      </c>
      <c r="O5" s="1"/>
    </row>
    <row r="6" spans="2:15" ht="21.75" customHeight="1" x14ac:dyDescent="0.35">
      <c r="B6" s="1"/>
      <c r="C6" s="1"/>
      <c r="D6" s="1"/>
      <c r="E6" s="1"/>
      <c r="F6" s="6"/>
      <c r="G6" s="6"/>
      <c r="H6" s="6"/>
      <c r="I6" s="6"/>
      <c r="J6" s="6"/>
      <c r="K6" s="6"/>
      <c r="L6" s="6"/>
      <c r="M6" s="7">
        <f t="shared" si="0"/>
        <v>0</v>
      </c>
      <c r="N6" s="10" t="str">
        <f>IF(M6=0,"—",IF(M6&lt;='197-Sec197 Limits'!D11,"✔ OK","⚠ Check"))</f>
        <v>—</v>
      </c>
      <c r="O6" s="1"/>
    </row>
    <row r="7" spans="2:15" ht="21.75" customHeight="1" x14ac:dyDescent="0.35">
      <c r="B7" s="1"/>
      <c r="C7" s="1"/>
      <c r="D7" s="1"/>
      <c r="E7" s="1"/>
      <c r="F7" s="6"/>
      <c r="G7" s="6"/>
      <c r="H7" s="6"/>
      <c r="I7" s="6"/>
      <c r="J7" s="6"/>
      <c r="K7" s="6"/>
      <c r="L7" s="6"/>
      <c r="M7" s="7">
        <f t="shared" si="0"/>
        <v>0</v>
      </c>
      <c r="N7" s="10" t="str">
        <f>IF(M7=0,"—",IF(M7&lt;='197-Sec197 Limits'!D11,"✔ OK","⚠ Check"))</f>
        <v>—</v>
      </c>
      <c r="O7" s="1"/>
    </row>
    <row r="8" spans="2:15" ht="21.75" customHeight="1" x14ac:dyDescent="0.35">
      <c r="B8" s="1"/>
      <c r="C8" s="1"/>
      <c r="D8" s="1"/>
      <c r="E8" s="1"/>
      <c r="F8" s="6"/>
      <c r="G8" s="6"/>
      <c r="H8" s="6"/>
      <c r="I8" s="6"/>
      <c r="J8" s="6"/>
      <c r="K8" s="6"/>
      <c r="L8" s="6"/>
      <c r="M8" s="7">
        <f t="shared" si="0"/>
        <v>0</v>
      </c>
      <c r="N8" s="10" t="str">
        <f>IF(M8=0,"—",IF(M8&lt;='197-Sec197 Limits'!D11,"✔ OK","⚠ Check"))</f>
        <v>—</v>
      </c>
      <c r="O8" s="1"/>
    </row>
    <row r="9" spans="2:15" ht="21.75" customHeight="1" x14ac:dyDescent="0.35">
      <c r="B9" s="1"/>
      <c r="C9" s="1"/>
      <c r="D9" s="1"/>
      <c r="E9" s="1"/>
      <c r="F9" s="6"/>
      <c r="G9" s="6"/>
      <c r="H9" s="6"/>
      <c r="I9" s="6"/>
      <c r="J9" s="6"/>
      <c r="K9" s="6"/>
      <c r="L9" s="6"/>
      <c r="M9" s="7">
        <f t="shared" si="0"/>
        <v>0</v>
      </c>
      <c r="N9" s="10" t="str">
        <f>IF(M9=0,"—",IF(M9&lt;='197-Sec197 Limits'!D11,"✔ OK","⚠ Check"))</f>
        <v>—</v>
      </c>
      <c r="O9" s="1"/>
    </row>
    <row r="10" spans="2:15" ht="21.75" customHeight="1" x14ac:dyDescent="0.35">
      <c r="B10" s="1"/>
      <c r="C10" s="1"/>
      <c r="D10" s="1"/>
      <c r="E10" s="1"/>
      <c r="F10" s="6"/>
      <c r="G10" s="6"/>
      <c r="H10" s="6"/>
      <c r="I10" s="6"/>
      <c r="J10" s="6"/>
      <c r="K10" s="6"/>
      <c r="L10" s="6"/>
      <c r="M10" s="7">
        <f t="shared" si="0"/>
        <v>0</v>
      </c>
      <c r="N10" s="10" t="str">
        <f>IF(M10=0,"—",IF(M10&lt;='197-Sec197 Limits'!D11,"✔ OK","⚠ Check"))</f>
        <v>—</v>
      </c>
      <c r="O10" s="1"/>
    </row>
    <row r="11" spans="2:15" ht="21.75" customHeight="1" x14ac:dyDescent="0.35">
      <c r="B11" s="1"/>
      <c r="C11" s="1"/>
      <c r="D11" s="1"/>
      <c r="E11" s="1"/>
      <c r="F11" s="6"/>
      <c r="G11" s="6"/>
      <c r="H11" s="6"/>
      <c r="I11" s="6"/>
      <c r="J11" s="6"/>
      <c r="K11" s="6"/>
      <c r="L11" s="6"/>
      <c r="M11" s="7">
        <f t="shared" si="0"/>
        <v>0</v>
      </c>
      <c r="N11" s="10" t="str">
        <f>IF(M11=0,"—",IF(M11&lt;='197-Sec197 Limits'!D11,"✔ OK","⚠ Check"))</f>
        <v>—</v>
      </c>
      <c r="O11" s="1"/>
    </row>
    <row r="12" spans="2:15" ht="21.75" customHeight="1" x14ac:dyDescent="0.35">
      <c r="B12" s="1"/>
      <c r="C12" s="1"/>
      <c r="D12" s="1"/>
      <c r="E12" s="1"/>
      <c r="F12" s="6"/>
      <c r="G12" s="6"/>
      <c r="H12" s="6"/>
      <c r="I12" s="6"/>
      <c r="J12" s="6"/>
      <c r="K12" s="6"/>
      <c r="L12" s="6"/>
      <c r="M12" s="7">
        <f t="shared" si="0"/>
        <v>0</v>
      </c>
      <c r="N12" s="10" t="str">
        <f>IF(M12=0,"—",IF(M12&lt;='197-Sec197 Limits'!D11,"✔ OK","⚠ Check"))</f>
        <v>—</v>
      </c>
      <c r="O12" s="1"/>
    </row>
    <row r="13" spans="2:15" ht="21.75" customHeight="1" x14ac:dyDescent="0.35">
      <c r="B13" s="1"/>
      <c r="C13" s="1"/>
      <c r="D13" s="1"/>
      <c r="E13" s="1"/>
      <c r="F13" s="6"/>
      <c r="G13" s="6"/>
      <c r="H13" s="6"/>
      <c r="I13" s="6"/>
      <c r="J13" s="6"/>
      <c r="K13" s="6"/>
      <c r="L13" s="6"/>
      <c r="M13" s="7">
        <f t="shared" si="0"/>
        <v>0</v>
      </c>
      <c r="N13" s="10" t="str">
        <f>IF(M13=0,"—",IF(M13&lt;='197-Sec197 Limits'!D11,"✔ OK","⚠ Check"))</f>
        <v>—</v>
      </c>
      <c r="O13" s="1"/>
    </row>
    <row r="14" spans="2:15" ht="21.75" customHeight="1" x14ac:dyDescent="0.35">
      <c r="B14" s="11" t="s">
        <v>213</v>
      </c>
      <c r="C14" s="12"/>
      <c r="D14" s="12"/>
      <c r="E14" s="12"/>
      <c r="F14" s="13">
        <f t="shared" ref="F14:M14" si="1">SUM(F4:F13)</f>
        <v>0</v>
      </c>
      <c r="G14" s="13">
        <f t="shared" si="1"/>
        <v>0</v>
      </c>
      <c r="H14" s="13">
        <f t="shared" si="1"/>
        <v>0</v>
      </c>
      <c r="I14" s="13">
        <f t="shared" si="1"/>
        <v>0</v>
      </c>
      <c r="J14" s="13">
        <f t="shared" si="1"/>
        <v>0</v>
      </c>
      <c r="K14" s="13">
        <f t="shared" si="1"/>
        <v>0</v>
      </c>
      <c r="L14" s="13">
        <f t="shared" si="1"/>
        <v>0</v>
      </c>
      <c r="M14" s="13">
        <f t="shared" si="1"/>
        <v>0</v>
      </c>
      <c r="N14" s="14" t="s">
        <v>214</v>
      </c>
      <c r="O14" s="12"/>
    </row>
    <row r="15" spans="2:15" ht="12" customHeight="1" x14ac:dyDescent="0.35"/>
    <row r="16" spans="2:15" ht="25.5" customHeight="1" x14ac:dyDescent="0.35">
      <c r="B16" s="109" t="s">
        <v>215</v>
      </c>
      <c r="C16" s="109"/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109"/>
    </row>
    <row r="17" spans="2:14" ht="19.5" customHeight="1" x14ac:dyDescent="0.35">
      <c r="B17" s="15"/>
      <c r="C17" s="15" t="s">
        <v>216</v>
      </c>
      <c r="D17" s="15" t="s">
        <v>200</v>
      </c>
      <c r="E17" s="15" t="s">
        <v>217</v>
      </c>
      <c r="F17" s="15" t="s">
        <v>218</v>
      </c>
      <c r="G17" s="15" t="s">
        <v>219</v>
      </c>
      <c r="H17" s="15" t="s">
        <v>220</v>
      </c>
      <c r="I17" s="15" t="s">
        <v>221</v>
      </c>
    </row>
    <row r="18" spans="2:14" ht="19.5" customHeight="1" x14ac:dyDescent="0.35">
      <c r="B18" s="1"/>
      <c r="C18" s="1"/>
      <c r="D18" s="1"/>
      <c r="E18" s="6"/>
      <c r="F18" s="6"/>
      <c r="G18" s="16" t="str">
        <f>IF(E18=0,"-",D18/E18)</f>
        <v>-</v>
      </c>
      <c r="H18" s="8"/>
      <c r="I18" s="1"/>
    </row>
    <row r="19" spans="2:14" ht="19.5" customHeight="1" x14ac:dyDescent="0.35">
      <c r="B19" s="1"/>
      <c r="C19" s="1"/>
      <c r="D19" s="1"/>
      <c r="E19" s="6"/>
      <c r="F19" s="6"/>
      <c r="G19" s="16" t="str">
        <f>IF(E19=0,"-",D19/E19)</f>
        <v>-</v>
      </c>
      <c r="H19" s="8"/>
      <c r="I19" s="1"/>
    </row>
    <row r="20" spans="2:14" ht="19.5" customHeight="1" x14ac:dyDescent="0.35">
      <c r="B20" s="1"/>
      <c r="C20" s="1"/>
      <c r="D20" s="1"/>
      <c r="E20" s="6"/>
      <c r="F20" s="6"/>
      <c r="G20" s="16" t="str">
        <f>IF(E20=0,"-",D20/E20)</f>
        <v>-</v>
      </c>
      <c r="H20" s="8"/>
      <c r="I20" s="1"/>
    </row>
    <row r="21" spans="2:14" ht="19.5" customHeight="1" x14ac:dyDescent="0.35">
      <c r="B21" s="1"/>
      <c r="C21" s="1"/>
      <c r="D21" s="1"/>
      <c r="E21" s="6"/>
      <c r="F21" s="6"/>
      <c r="G21" s="16" t="str">
        <f>IF(E21=0,"-",D21/E21)</f>
        <v>-</v>
      </c>
      <c r="H21" s="8"/>
      <c r="I21" s="1"/>
    </row>
    <row r="22" spans="2:14" ht="19.5" customHeight="1" x14ac:dyDescent="0.35">
      <c r="B22" s="1"/>
      <c r="C22" s="1"/>
      <c r="D22" s="1"/>
      <c r="E22" s="6"/>
      <c r="F22" s="6"/>
      <c r="G22" s="16" t="str">
        <f>IF(E22=0,"-",D22/E22)</f>
        <v>-</v>
      </c>
      <c r="H22" s="8"/>
      <c r="I22" s="1"/>
    </row>
    <row r="23" spans="2:14" ht="12" customHeight="1" x14ac:dyDescent="0.35"/>
    <row r="24" spans="2:14" ht="24" customHeight="1" x14ac:dyDescent="0.35">
      <c r="B24" s="110" t="s">
        <v>222</v>
      </c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</row>
    <row r="25" spans="2:14" ht="19.5" customHeight="1" x14ac:dyDescent="0.35">
      <c r="B25" s="9"/>
      <c r="C25" s="9" t="s">
        <v>223</v>
      </c>
      <c r="D25" s="9" t="s">
        <v>200</v>
      </c>
      <c r="E25" s="9" t="s">
        <v>224</v>
      </c>
      <c r="F25" s="9" t="s">
        <v>225</v>
      </c>
      <c r="G25" s="9" t="s">
        <v>226</v>
      </c>
      <c r="H25" s="9" t="s">
        <v>227</v>
      </c>
      <c r="I25" s="9" t="s">
        <v>228</v>
      </c>
    </row>
    <row r="26" spans="2:14" ht="19.5" customHeight="1" x14ac:dyDescent="0.35">
      <c r="B26" s="1"/>
      <c r="C26" s="1"/>
      <c r="D26" s="1"/>
      <c r="E26" s="6"/>
      <c r="F26" s="1"/>
      <c r="G26" s="1"/>
      <c r="H26" s="1"/>
      <c r="I26" s="1"/>
    </row>
    <row r="27" spans="2:14" ht="19.5" customHeight="1" x14ac:dyDescent="0.35">
      <c r="B27" s="17"/>
      <c r="C27" s="17"/>
      <c r="D27" s="17"/>
      <c r="E27" s="18"/>
      <c r="F27" s="17"/>
      <c r="G27" s="17"/>
      <c r="H27" s="17"/>
      <c r="I27" s="17"/>
    </row>
    <row r="28" spans="2:14" ht="19.5" customHeight="1" x14ac:dyDescent="0.35">
      <c r="B28" s="1"/>
      <c r="C28" s="1"/>
      <c r="D28" s="1"/>
      <c r="E28" s="6"/>
      <c r="F28" s="1"/>
      <c r="G28" s="1"/>
      <c r="H28" s="1"/>
      <c r="I28" s="1"/>
    </row>
    <row r="29" spans="2:14" ht="19.5" customHeight="1" x14ac:dyDescent="0.35">
      <c r="B29" s="17"/>
      <c r="C29" s="17"/>
      <c r="D29" s="17"/>
      <c r="E29" s="18"/>
      <c r="F29" s="17"/>
      <c r="G29" s="17"/>
      <c r="H29" s="17"/>
      <c r="I29" s="17"/>
    </row>
    <row r="30" spans="2:14" ht="19.5" customHeight="1" x14ac:dyDescent="0.35">
      <c r="B30" s="1"/>
      <c r="C30" s="1"/>
      <c r="D30" s="1"/>
      <c r="E30" s="6"/>
      <c r="F30" s="1"/>
      <c r="G30" s="1"/>
      <c r="H30" s="1"/>
      <c r="I30" s="1"/>
    </row>
  </sheetData>
  <mergeCells count="4">
    <mergeCell ref="B1:N1"/>
    <mergeCell ref="B2:N2"/>
    <mergeCell ref="B16:N16"/>
    <mergeCell ref="B24:N24"/>
  </mergeCells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H51"/>
  <sheetViews>
    <sheetView showGridLines="0" zoomScaleNormal="100" workbookViewId="0">
      <selection activeCell="M22" sqref="M22"/>
    </sheetView>
  </sheetViews>
  <sheetFormatPr defaultColWidth="8.7265625" defaultRowHeight="14.5" x14ac:dyDescent="0.35"/>
  <cols>
    <col min="1" max="1" width="2" customWidth="1"/>
    <col min="2" max="2" width="5" customWidth="1"/>
    <col min="3" max="3" width="52" customWidth="1"/>
    <col min="4" max="4" width="20" customWidth="1"/>
    <col min="5" max="5" width="22" customWidth="1"/>
    <col min="6" max="7" width="18" customWidth="1"/>
    <col min="8" max="8" width="13.26953125" customWidth="1"/>
  </cols>
  <sheetData>
    <row r="1" spans="2:8" ht="27.75" customHeight="1" x14ac:dyDescent="0.35">
      <c r="B1" s="115" t="s">
        <v>229</v>
      </c>
      <c r="C1" s="115"/>
      <c r="D1" s="115"/>
      <c r="E1" s="115"/>
      <c r="F1" s="115"/>
      <c r="G1" s="115"/>
    </row>
    <row r="2" spans="2:8" ht="18" customHeight="1" x14ac:dyDescent="0.35">
      <c r="B2" s="116" t="s">
        <v>230</v>
      </c>
      <c r="C2" s="116"/>
      <c r="D2" s="116"/>
      <c r="E2" s="116"/>
      <c r="F2" s="116"/>
      <c r="G2" s="116"/>
    </row>
    <row r="3" spans="2:8" ht="24" customHeight="1" x14ac:dyDescent="0.35">
      <c r="B3" s="4"/>
      <c r="C3" s="4" t="s">
        <v>231</v>
      </c>
      <c r="D3" s="4" t="s">
        <v>232</v>
      </c>
      <c r="E3" s="4" t="s">
        <v>233</v>
      </c>
      <c r="F3" s="4" t="s">
        <v>234</v>
      </c>
      <c r="G3" s="4" t="s">
        <v>235</v>
      </c>
      <c r="H3" s="4" t="s">
        <v>17</v>
      </c>
    </row>
    <row r="4" spans="2:8" ht="21.75" customHeight="1" x14ac:dyDescent="0.35">
      <c r="B4" s="12"/>
      <c r="C4" s="117" t="s">
        <v>236</v>
      </c>
      <c r="D4" s="117"/>
      <c r="E4" s="117"/>
      <c r="F4" s="117"/>
      <c r="G4" s="117"/>
    </row>
    <row r="5" spans="2:8" ht="21.75" customHeight="1" x14ac:dyDescent="0.35">
      <c r="B5" s="5"/>
      <c r="C5" s="2" t="s">
        <v>237</v>
      </c>
      <c r="D5" s="19" t="s">
        <v>238</v>
      </c>
      <c r="E5" s="20" t="s">
        <v>239</v>
      </c>
      <c r="F5" s="21"/>
      <c r="G5" s="22" t="s">
        <v>240</v>
      </c>
      <c r="H5" s="5"/>
    </row>
    <row r="6" spans="2:8" ht="21.75" customHeight="1" x14ac:dyDescent="0.35">
      <c r="B6" s="23"/>
      <c r="C6" s="3" t="s">
        <v>241</v>
      </c>
      <c r="D6" s="24" t="s">
        <v>242</v>
      </c>
      <c r="E6" s="20" t="s">
        <v>243</v>
      </c>
      <c r="F6" s="21"/>
      <c r="G6" s="22" t="s">
        <v>240</v>
      </c>
      <c r="H6" s="23"/>
    </row>
    <row r="7" spans="2:8" ht="21.75" customHeight="1" x14ac:dyDescent="0.35">
      <c r="B7" s="5"/>
      <c r="C7" s="2" t="s">
        <v>244</v>
      </c>
      <c r="D7" s="19" t="s">
        <v>245</v>
      </c>
      <c r="E7" s="20" t="s">
        <v>246</v>
      </c>
      <c r="F7" s="21"/>
      <c r="G7" s="22" t="s">
        <v>240</v>
      </c>
      <c r="H7" s="5"/>
    </row>
    <row r="8" spans="2:8" ht="21.75" customHeight="1" x14ac:dyDescent="0.35">
      <c r="B8" s="23"/>
      <c r="C8" s="3" t="s">
        <v>247</v>
      </c>
      <c r="D8" s="24" t="s">
        <v>248</v>
      </c>
      <c r="E8" s="20" t="s">
        <v>246</v>
      </c>
      <c r="F8" s="21"/>
      <c r="G8" s="22" t="s">
        <v>240</v>
      </c>
      <c r="H8" s="23"/>
    </row>
    <row r="9" spans="2:8" ht="21.75" customHeight="1" x14ac:dyDescent="0.35">
      <c r="B9" s="5"/>
      <c r="C9" s="2" t="s">
        <v>249</v>
      </c>
      <c r="D9" s="19" t="s">
        <v>250</v>
      </c>
      <c r="E9" s="20" t="s">
        <v>246</v>
      </c>
      <c r="F9" s="21"/>
      <c r="G9" s="22" t="s">
        <v>240</v>
      </c>
      <c r="H9" s="5"/>
    </row>
    <row r="10" spans="2:8" ht="21.75" customHeight="1" x14ac:dyDescent="0.35">
      <c r="B10" s="23"/>
      <c r="C10" s="3" t="s">
        <v>251</v>
      </c>
      <c r="D10" s="24" t="s">
        <v>252</v>
      </c>
      <c r="E10" s="20" t="s">
        <v>246</v>
      </c>
      <c r="F10" s="21"/>
      <c r="G10" s="22" t="s">
        <v>240</v>
      </c>
      <c r="H10" s="23"/>
    </row>
    <row r="11" spans="2:8" ht="6" customHeight="1" x14ac:dyDescent="0.35"/>
    <row r="12" spans="2:8" ht="21.75" customHeight="1" x14ac:dyDescent="0.35">
      <c r="B12" s="25"/>
      <c r="C12" s="118" t="s">
        <v>253</v>
      </c>
      <c r="D12" s="118"/>
      <c r="E12" s="118"/>
      <c r="F12" s="118"/>
      <c r="G12" s="118"/>
    </row>
    <row r="13" spans="2:8" ht="21.75" customHeight="1" x14ac:dyDescent="0.35">
      <c r="B13" s="5"/>
      <c r="C13" s="2" t="s">
        <v>254</v>
      </c>
      <c r="D13" s="19" t="s">
        <v>255</v>
      </c>
      <c r="E13" s="20" t="s">
        <v>243</v>
      </c>
      <c r="F13" s="21"/>
      <c r="G13" s="22" t="s">
        <v>240</v>
      </c>
      <c r="H13" s="5"/>
    </row>
    <row r="14" spans="2:8" ht="21.75" customHeight="1" x14ac:dyDescent="0.35">
      <c r="B14" s="23"/>
      <c r="C14" s="3" t="s">
        <v>256</v>
      </c>
      <c r="D14" s="24" t="s">
        <v>22</v>
      </c>
      <c r="E14" s="20" t="s">
        <v>257</v>
      </c>
      <c r="F14" s="21"/>
      <c r="G14" s="22" t="s">
        <v>240</v>
      </c>
      <c r="H14" s="23"/>
    </row>
    <row r="15" spans="2:8" ht="21.75" customHeight="1" x14ac:dyDescent="0.35">
      <c r="B15" s="5"/>
      <c r="C15" s="2" t="s">
        <v>258</v>
      </c>
      <c r="D15" s="19" t="s">
        <v>259</v>
      </c>
      <c r="E15" s="20" t="s">
        <v>246</v>
      </c>
      <c r="F15" s="21"/>
      <c r="G15" s="22" t="s">
        <v>240</v>
      </c>
      <c r="H15" s="5"/>
    </row>
    <row r="16" spans="2:8" ht="21.75" customHeight="1" x14ac:dyDescent="0.35">
      <c r="B16" s="23"/>
      <c r="C16" s="3" t="s">
        <v>260</v>
      </c>
      <c r="D16" s="24" t="s">
        <v>261</v>
      </c>
      <c r="E16" s="20" t="s">
        <v>246</v>
      </c>
      <c r="F16" s="21"/>
      <c r="G16" s="22" t="s">
        <v>240</v>
      </c>
      <c r="H16" s="23"/>
    </row>
    <row r="17" spans="2:8" ht="21.75" customHeight="1" x14ac:dyDescent="0.35">
      <c r="B17" s="5"/>
      <c r="C17" s="2" t="s">
        <v>262</v>
      </c>
      <c r="D17" s="19" t="s">
        <v>263</v>
      </c>
      <c r="E17" s="20" t="s">
        <v>246</v>
      </c>
      <c r="F17" s="21"/>
      <c r="G17" s="22" t="s">
        <v>240</v>
      </c>
      <c r="H17" s="5"/>
    </row>
    <row r="18" spans="2:8" ht="6" customHeight="1" x14ac:dyDescent="0.35"/>
    <row r="19" spans="2:8" ht="21.75" customHeight="1" x14ac:dyDescent="0.35">
      <c r="B19" s="26"/>
      <c r="C19" s="119" t="s">
        <v>264</v>
      </c>
      <c r="D19" s="119"/>
      <c r="E19" s="119"/>
      <c r="F19" s="119"/>
      <c r="G19" s="119"/>
    </row>
    <row r="20" spans="2:8" ht="21.75" customHeight="1" x14ac:dyDescent="0.35">
      <c r="B20" s="5"/>
      <c r="C20" s="2" t="s">
        <v>265</v>
      </c>
      <c r="D20" s="19" t="s">
        <v>27</v>
      </c>
      <c r="E20" s="20" t="s">
        <v>257</v>
      </c>
      <c r="F20" s="21"/>
      <c r="G20" s="22" t="s">
        <v>240</v>
      </c>
      <c r="H20" s="5"/>
    </row>
    <row r="21" spans="2:8" ht="21.75" customHeight="1" x14ac:dyDescent="0.35">
      <c r="B21" s="23"/>
      <c r="C21" s="3" t="s">
        <v>266</v>
      </c>
      <c r="D21" s="24" t="s">
        <v>267</v>
      </c>
      <c r="E21" s="20" t="s">
        <v>243</v>
      </c>
      <c r="F21" s="21"/>
      <c r="G21" s="22" t="s">
        <v>240</v>
      </c>
      <c r="H21" s="23"/>
    </row>
    <row r="22" spans="2:8" ht="21.75" customHeight="1" x14ac:dyDescent="0.35">
      <c r="B22" s="5"/>
      <c r="C22" s="2" t="s">
        <v>268</v>
      </c>
      <c r="D22" s="19" t="s">
        <v>269</v>
      </c>
      <c r="E22" s="20" t="s">
        <v>246</v>
      </c>
      <c r="F22" s="21"/>
      <c r="G22" s="22" t="s">
        <v>240</v>
      </c>
      <c r="H22" s="5"/>
    </row>
    <row r="23" spans="2:8" ht="21.75" customHeight="1" x14ac:dyDescent="0.35">
      <c r="B23" s="23"/>
      <c r="C23" s="3" t="s">
        <v>270</v>
      </c>
      <c r="D23" s="24" t="s">
        <v>271</v>
      </c>
      <c r="E23" s="20" t="s">
        <v>246</v>
      </c>
      <c r="F23" s="21"/>
      <c r="G23" s="22" t="s">
        <v>240</v>
      </c>
      <c r="H23" s="23"/>
    </row>
    <row r="24" spans="2:8" ht="21.75" customHeight="1" x14ac:dyDescent="0.35">
      <c r="B24" s="5"/>
      <c r="C24" s="2" t="s">
        <v>272</v>
      </c>
      <c r="D24" s="19" t="s">
        <v>273</v>
      </c>
      <c r="E24" s="20" t="s">
        <v>246</v>
      </c>
      <c r="F24" s="21"/>
      <c r="G24" s="22" t="s">
        <v>240</v>
      </c>
      <c r="H24" s="5"/>
    </row>
    <row r="25" spans="2:8" ht="6" customHeight="1" x14ac:dyDescent="0.35"/>
    <row r="26" spans="2:8" ht="21.75" customHeight="1" x14ac:dyDescent="0.35">
      <c r="B26" s="27"/>
      <c r="C26" s="111" t="s">
        <v>274</v>
      </c>
      <c r="D26" s="111"/>
      <c r="E26" s="111"/>
      <c r="F26" s="111"/>
      <c r="G26" s="111"/>
    </row>
    <row r="27" spans="2:8" ht="21.75" customHeight="1" x14ac:dyDescent="0.35">
      <c r="B27" s="5"/>
      <c r="C27" s="2" t="s">
        <v>275</v>
      </c>
      <c r="D27" s="19" t="s">
        <v>276</v>
      </c>
      <c r="E27" s="20" t="s">
        <v>246</v>
      </c>
      <c r="F27" s="21"/>
      <c r="G27" s="22" t="s">
        <v>240</v>
      </c>
      <c r="H27" s="5"/>
    </row>
    <row r="28" spans="2:8" ht="21.75" customHeight="1" x14ac:dyDescent="0.35">
      <c r="B28" s="23"/>
      <c r="C28" s="3" t="s">
        <v>277</v>
      </c>
      <c r="D28" s="24" t="s">
        <v>278</v>
      </c>
      <c r="E28" s="20" t="s">
        <v>246</v>
      </c>
      <c r="F28" s="21"/>
      <c r="G28" s="22" t="s">
        <v>240</v>
      </c>
      <c r="H28" s="23"/>
    </row>
    <row r="29" spans="2:8" ht="21.75" customHeight="1" x14ac:dyDescent="0.35">
      <c r="B29" s="5"/>
      <c r="C29" s="2" t="s">
        <v>279</v>
      </c>
      <c r="D29" s="19" t="s">
        <v>280</v>
      </c>
      <c r="E29" s="20" t="s">
        <v>246</v>
      </c>
      <c r="F29" s="21"/>
      <c r="G29" s="22" t="s">
        <v>240</v>
      </c>
      <c r="H29" s="5"/>
    </row>
    <row r="30" spans="2:8" ht="21.75" customHeight="1" x14ac:dyDescent="0.35">
      <c r="B30" s="23"/>
      <c r="C30" s="3" t="s">
        <v>281</v>
      </c>
      <c r="D30" s="24" t="s">
        <v>282</v>
      </c>
      <c r="E30" s="20" t="s">
        <v>246</v>
      </c>
      <c r="F30" s="21"/>
      <c r="G30" s="22" t="s">
        <v>240</v>
      </c>
      <c r="H30" s="23"/>
    </row>
    <row r="31" spans="2:8" ht="21.75" customHeight="1" x14ac:dyDescent="0.35">
      <c r="B31" s="5"/>
      <c r="C31" s="2" t="s">
        <v>283</v>
      </c>
      <c r="D31" s="19" t="s">
        <v>284</v>
      </c>
      <c r="E31" s="20" t="s">
        <v>246</v>
      </c>
      <c r="F31" s="21"/>
      <c r="G31" s="22" t="s">
        <v>240</v>
      </c>
      <c r="H31" s="5"/>
    </row>
    <row r="32" spans="2:8" ht="21.75" customHeight="1" x14ac:dyDescent="0.35">
      <c r="B32" s="23"/>
      <c r="C32" s="3" t="s">
        <v>285</v>
      </c>
      <c r="D32" s="24" t="s">
        <v>286</v>
      </c>
      <c r="E32" s="20" t="s">
        <v>239</v>
      </c>
      <c r="F32" s="21"/>
      <c r="G32" s="22" t="s">
        <v>240</v>
      </c>
      <c r="H32" s="23"/>
    </row>
    <row r="33" spans="2:8" ht="21.75" customHeight="1" x14ac:dyDescent="0.35">
      <c r="B33" s="5"/>
      <c r="C33" s="2" t="s">
        <v>287</v>
      </c>
      <c r="D33" s="19" t="s">
        <v>288</v>
      </c>
      <c r="E33" s="20" t="s">
        <v>239</v>
      </c>
      <c r="F33" s="21"/>
      <c r="G33" s="22" t="s">
        <v>240</v>
      </c>
      <c r="H33" s="5"/>
    </row>
    <row r="34" spans="2:8" ht="6" customHeight="1" x14ac:dyDescent="0.35"/>
    <row r="35" spans="2:8" ht="21.75" customHeight="1" x14ac:dyDescent="0.35">
      <c r="B35" s="28"/>
      <c r="C35" s="112" t="s">
        <v>289</v>
      </c>
      <c r="D35" s="112"/>
      <c r="E35" s="112"/>
      <c r="F35" s="112"/>
      <c r="G35" s="112"/>
    </row>
    <row r="36" spans="2:8" ht="21.75" customHeight="1" x14ac:dyDescent="0.35">
      <c r="B36" s="5"/>
      <c r="C36" s="2" t="s">
        <v>290</v>
      </c>
      <c r="D36" s="19" t="s">
        <v>291</v>
      </c>
      <c r="E36" s="20" t="s">
        <v>246</v>
      </c>
      <c r="F36" s="21"/>
      <c r="G36" s="22" t="s">
        <v>240</v>
      </c>
      <c r="H36" s="5"/>
    </row>
    <row r="37" spans="2:8" ht="21.75" customHeight="1" x14ac:dyDescent="0.35">
      <c r="B37" s="23"/>
      <c r="C37" s="3" t="s">
        <v>292</v>
      </c>
      <c r="D37" s="24" t="s">
        <v>293</v>
      </c>
      <c r="E37" s="20" t="s">
        <v>246</v>
      </c>
      <c r="F37" s="21"/>
      <c r="G37" s="22" t="s">
        <v>240</v>
      </c>
      <c r="H37" s="23"/>
    </row>
    <row r="38" spans="2:8" ht="21.75" customHeight="1" x14ac:dyDescent="0.35">
      <c r="B38" s="5"/>
      <c r="C38" s="2" t="s">
        <v>294</v>
      </c>
      <c r="D38" s="19" t="s">
        <v>295</v>
      </c>
      <c r="E38" s="20" t="s">
        <v>246</v>
      </c>
      <c r="F38" s="21"/>
      <c r="G38" s="22" t="s">
        <v>240</v>
      </c>
      <c r="H38" s="5"/>
    </row>
    <row r="39" spans="2:8" ht="21.75" customHeight="1" x14ac:dyDescent="0.35">
      <c r="B39" s="23"/>
      <c r="C39" s="3" t="s">
        <v>296</v>
      </c>
      <c r="D39" s="24" t="s">
        <v>297</v>
      </c>
      <c r="E39" s="20" t="s">
        <v>246</v>
      </c>
      <c r="F39" s="21"/>
      <c r="G39" s="22" t="s">
        <v>240</v>
      </c>
      <c r="H39" s="23"/>
    </row>
    <row r="40" spans="2:8" ht="21.75" customHeight="1" x14ac:dyDescent="0.35">
      <c r="B40" s="5"/>
      <c r="C40" s="2" t="s">
        <v>298</v>
      </c>
      <c r="D40" s="19" t="s">
        <v>299</v>
      </c>
      <c r="E40" s="20" t="s">
        <v>246</v>
      </c>
      <c r="F40" s="21"/>
      <c r="G40" s="22" t="s">
        <v>240</v>
      </c>
      <c r="H40" s="5"/>
    </row>
    <row r="41" spans="2:8" ht="21.75" customHeight="1" x14ac:dyDescent="0.35">
      <c r="B41" s="23"/>
      <c r="C41" s="3" t="s">
        <v>300</v>
      </c>
      <c r="D41" s="24" t="s">
        <v>301</v>
      </c>
      <c r="E41" s="20" t="s">
        <v>257</v>
      </c>
      <c r="F41" s="21"/>
      <c r="G41" s="22" t="s">
        <v>240</v>
      </c>
      <c r="H41" s="23"/>
    </row>
    <row r="42" spans="2:8" ht="21.75" customHeight="1" x14ac:dyDescent="0.35">
      <c r="B42" s="5"/>
      <c r="C42" s="2" t="s">
        <v>302</v>
      </c>
      <c r="D42" s="19" t="s">
        <v>303</v>
      </c>
      <c r="E42" s="20" t="s">
        <v>246</v>
      </c>
      <c r="F42" s="21"/>
      <c r="G42" s="22" t="s">
        <v>240</v>
      </c>
      <c r="H42" s="5"/>
    </row>
    <row r="43" spans="2:8" ht="21.75" customHeight="1" x14ac:dyDescent="0.35">
      <c r="B43" s="23"/>
      <c r="C43" s="3" t="s">
        <v>304</v>
      </c>
      <c r="D43" s="24" t="s">
        <v>305</v>
      </c>
      <c r="E43" s="20" t="s">
        <v>243</v>
      </c>
      <c r="F43" s="21"/>
      <c r="G43" s="22" t="s">
        <v>240</v>
      </c>
      <c r="H43" s="23"/>
    </row>
    <row r="44" spans="2:8" ht="6" customHeight="1" x14ac:dyDescent="0.35"/>
    <row r="45" spans="2:8" ht="21.75" customHeight="1" x14ac:dyDescent="0.35">
      <c r="B45" s="29"/>
      <c r="C45" s="113" t="s">
        <v>306</v>
      </c>
      <c r="D45" s="113"/>
      <c r="E45" s="113"/>
      <c r="F45" s="113"/>
      <c r="G45" s="113"/>
    </row>
    <row r="46" spans="2:8" ht="21.75" customHeight="1" x14ac:dyDescent="0.35">
      <c r="B46" s="5"/>
      <c r="C46" s="2" t="s">
        <v>307</v>
      </c>
      <c r="D46" s="19" t="s">
        <v>308</v>
      </c>
      <c r="E46" s="20" t="s">
        <v>309</v>
      </c>
      <c r="F46" s="21"/>
      <c r="G46" s="22" t="s">
        <v>240</v>
      </c>
      <c r="H46" s="5"/>
    </row>
    <row r="47" spans="2:8" ht="21.75" customHeight="1" x14ac:dyDescent="0.35">
      <c r="B47" s="23"/>
      <c r="C47" s="3" t="s">
        <v>310</v>
      </c>
      <c r="D47" s="24" t="s">
        <v>311</v>
      </c>
      <c r="E47" s="20" t="s">
        <v>246</v>
      </c>
      <c r="F47" s="21"/>
      <c r="G47" s="22" t="s">
        <v>240</v>
      </c>
      <c r="H47" s="23"/>
    </row>
    <row r="48" spans="2:8" ht="21.75" customHeight="1" x14ac:dyDescent="0.35">
      <c r="B48" s="5"/>
      <c r="C48" s="2" t="s">
        <v>312</v>
      </c>
      <c r="D48" s="19" t="s">
        <v>313</v>
      </c>
      <c r="E48" s="20" t="s">
        <v>314</v>
      </c>
      <c r="F48" s="21"/>
      <c r="G48" s="22" t="s">
        <v>240</v>
      </c>
      <c r="H48" s="5"/>
    </row>
    <row r="49" spans="2:8" ht="21.75" customHeight="1" x14ac:dyDescent="0.35">
      <c r="B49" s="23"/>
      <c r="C49" s="3" t="s">
        <v>315</v>
      </c>
      <c r="D49" s="24" t="s">
        <v>316</v>
      </c>
      <c r="E49" s="20" t="s">
        <v>314</v>
      </c>
      <c r="F49" s="21"/>
      <c r="G49" s="22" t="s">
        <v>240</v>
      </c>
      <c r="H49" s="23"/>
    </row>
    <row r="50" spans="2:8" ht="6" customHeight="1" x14ac:dyDescent="0.35"/>
    <row r="51" spans="2:8" ht="18" customHeight="1" x14ac:dyDescent="0.35">
      <c r="B51" s="114" t="s">
        <v>317</v>
      </c>
      <c r="C51" s="114"/>
      <c r="D51" s="114"/>
      <c r="E51" s="114"/>
      <c r="F51" s="114"/>
      <c r="G51" s="114"/>
    </row>
  </sheetData>
  <mergeCells count="9">
    <mergeCell ref="C26:G26"/>
    <mergeCell ref="C35:G35"/>
    <mergeCell ref="C45:G45"/>
    <mergeCell ref="B51:G51"/>
    <mergeCell ref="B1:G1"/>
    <mergeCell ref="B2:G2"/>
    <mergeCell ref="C4:G4"/>
    <mergeCell ref="C12:G12"/>
    <mergeCell ref="C19:G19"/>
  </mergeCells>
  <conditionalFormatting sqref="G5:G10">
    <cfRule type="expression" dxfId="11" priority="2">
      <formula>G5="✔ Done"</formula>
    </cfRule>
    <cfRule type="expression" dxfId="10" priority="3">
      <formula>G5="❗ Overdue"</formula>
    </cfRule>
  </conditionalFormatting>
  <conditionalFormatting sqref="G13:G17">
    <cfRule type="expression" dxfId="9" priority="14">
      <formula>G13="✔ Done"</formula>
    </cfRule>
    <cfRule type="expression" dxfId="8" priority="15">
      <formula>G13="❗ Overdue"</formula>
    </cfRule>
  </conditionalFormatting>
  <conditionalFormatting sqref="G20:G24">
    <cfRule type="expression" dxfId="7" priority="24">
      <formula>G20="✔ Done"</formula>
    </cfRule>
    <cfRule type="expression" dxfId="6" priority="25">
      <formula>G20="❗ Overdue"</formula>
    </cfRule>
  </conditionalFormatting>
  <conditionalFormatting sqref="G27:G33">
    <cfRule type="expression" dxfId="5" priority="34">
      <formula>G27="✔ Done"</formula>
    </cfRule>
    <cfRule type="expression" dxfId="4" priority="35">
      <formula>G27="❗ Overdue"</formula>
    </cfRule>
  </conditionalFormatting>
  <conditionalFormatting sqref="G36:G43">
    <cfRule type="expression" dxfId="3" priority="48">
      <formula>G36="✔ Done"</formula>
    </cfRule>
    <cfRule type="expression" dxfId="2" priority="49">
      <formula>G36="❗ Overdue"</formula>
    </cfRule>
  </conditionalFormatting>
  <conditionalFormatting sqref="G46:G49">
    <cfRule type="expression" dxfId="1" priority="64">
      <formula>G46="✔ Done"</formula>
    </cfRule>
    <cfRule type="expression" dxfId="0" priority="65">
      <formula>G46="❗ Overdue"</formula>
    </cfRule>
  </conditionalFormatting>
  <dataValidations count="1">
    <dataValidation type="list" allowBlank="1" sqref="G46:G49 G36:G43 G27:G33 G20:G24 G13:G17 G5:G10" xr:uid="{00000000-0002-0000-0500-000000000000}">
      <formula1>"✔ Done,⏳ Pending,✘ N/A,❗ Overdue"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Dashboard</vt:lpstr>
      <vt:lpstr>198-Net Profit</vt:lpstr>
      <vt:lpstr>197-Sec197 Limits</vt:lpstr>
      <vt:lpstr>Sch-V</vt:lpstr>
      <vt:lpstr>Remuneration Register</vt:lpstr>
      <vt:lpstr>Compliance Checklist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Krati Gupta /Maxwell</cp:lastModifiedBy>
  <cp:revision>0</cp:revision>
  <dcterms:created xsi:type="dcterms:W3CDTF">2026-04-04T08:51:15Z</dcterms:created>
  <dcterms:modified xsi:type="dcterms:W3CDTF">2026-06-06T04:02:11Z</dcterms:modified>
  <dc:language>en-US</dc:language>
</cp:coreProperties>
</file>